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120" windowWidth="12120" windowHeight="9120" tabRatio="557"/>
  </bookViews>
  <sheets>
    <sheet name="Skupina 1,2,3,4,5" sheetId="1" r:id="rId1"/>
  </sheets>
  <calcPr calcId="145621"/>
</workbook>
</file>

<file path=xl/calcChain.xml><?xml version="1.0" encoding="utf-8"?>
<calcChain xmlns="http://schemas.openxmlformats.org/spreadsheetml/2006/main">
  <c r="D15" i="1" l="1"/>
  <c r="E15" i="1"/>
  <c r="E24" i="1"/>
  <c r="V16" i="1" l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15" i="1"/>
  <c r="V14" i="1" s="1"/>
  <c r="Q5" i="1" s="1"/>
  <c r="U24" i="1"/>
  <c r="U25" i="1"/>
  <c r="U26" i="1"/>
  <c r="U27" i="1"/>
  <c r="U28" i="1"/>
  <c r="U29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15" i="1"/>
  <c r="Q14" i="1" s="1"/>
  <c r="Q6" i="1" l="1"/>
  <c r="Q4" i="1"/>
  <c r="E16" i="1"/>
  <c r="E17" i="1"/>
  <c r="E18" i="1"/>
  <c r="E19" i="1"/>
  <c r="E20" i="1"/>
  <c r="E21" i="1"/>
  <c r="E22" i="1"/>
  <c r="E23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T15" i="1" l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L16" i="1" l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15" i="1"/>
  <c r="K14" i="1"/>
  <c r="L14" i="1" l="1"/>
  <c r="D8" i="1" s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15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H14" i="1"/>
  <c r="O43" i="1"/>
  <c r="Q7" i="1"/>
  <c r="K6" i="1"/>
  <c r="I14" i="1" l="1"/>
  <c r="D7" i="1" s="1"/>
  <c r="F42" i="1"/>
  <c r="F28" i="1"/>
  <c r="W14" i="1"/>
  <c r="U16" i="1"/>
  <c r="U17" i="1"/>
  <c r="U18" i="1"/>
  <c r="U19" i="1"/>
  <c r="U20" i="1"/>
  <c r="U21" i="1"/>
  <c r="U22" i="1"/>
  <c r="U23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S14" i="1"/>
  <c r="R14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M14" i="1"/>
  <c r="N14" i="1"/>
  <c r="J14" i="1"/>
  <c r="G14" i="1"/>
  <c r="F18" i="1"/>
  <c r="F19" i="1"/>
  <c r="F21" i="1"/>
  <c r="F22" i="1"/>
  <c r="F23" i="1"/>
  <c r="F24" i="1"/>
  <c r="F34" i="1"/>
  <c r="F35" i="1"/>
  <c r="F38" i="1" l="1"/>
  <c r="F36" i="1"/>
  <c r="F31" i="1"/>
  <c r="O14" i="1"/>
  <c r="X4" i="1"/>
  <c r="X14" i="1"/>
  <c r="T14" i="1"/>
  <c r="F20" i="1"/>
  <c r="F43" i="1"/>
  <c r="F30" i="1"/>
  <c r="F15" i="1"/>
  <c r="X5" i="1"/>
  <c r="X6" i="1"/>
  <c r="F39" i="1"/>
  <c r="F27" i="1"/>
  <c r="E14" i="1"/>
  <c r="F26" i="1"/>
  <c r="F41" i="1"/>
  <c r="F33" i="1"/>
  <c r="F25" i="1"/>
  <c r="F17" i="1"/>
  <c r="F40" i="1"/>
  <c r="F32" i="1"/>
  <c r="F16" i="1"/>
  <c r="F37" i="1"/>
  <c r="F29" i="1"/>
  <c r="D14" i="1"/>
  <c r="U15" i="1"/>
  <c r="P15" i="1"/>
  <c r="D5" i="1" l="1"/>
  <c r="D9" i="1" s="1"/>
  <c r="U14" i="1"/>
  <c r="P14" i="1"/>
  <c r="F14" i="1" l="1"/>
  <c r="D6" i="1"/>
  <c r="K4" i="1"/>
  <c r="K5" i="1" s="1"/>
</calcChain>
</file>

<file path=xl/sharedStrings.xml><?xml version="1.0" encoding="utf-8"?>
<sst xmlns="http://schemas.openxmlformats.org/spreadsheetml/2006/main" count="86" uniqueCount="73">
  <si>
    <t>- 1 -</t>
  </si>
  <si>
    <t>- 2 -</t>
  </si>
  <si>
    <t>- 3 -</t>
  </si>
  <si>
    <t>- 4 -</t>
  </si>
  <si>
    <t>- 5 -</t>
  </si>
  <si>
    <t>SO</t>
  </si>
  <si>
    <t>…………………………………………………………..</t>
  </si>
  <si>
    <t>ZBV č.</t>
  </si>
  <si>
    <t>Poznámka:</t>
  </si>
  <si>
    <t>Název SO/PS / předmět Změny</t>
  </si>
  <si>
    <t>Název a evidenční číslo Stavby:</t>
  </si>
  <si>
    <t>Nezbytnost</t>
  </si>
  <si>
    <t>Nepředvídanost</t>
  </si>
  <si>
    <t>limit 15 %</t>
  </si>
  <si>
    <t>Sledování limitu 15 %</t>
  </si>
  <si>
    <t>Sledování limitu 142 668 000 Kč</t>
  </si>
  <si>
    <t>Hodnota ZBV</t>
  </si>
  <si>
    <t>2=1+18+19</t>
  </si>
  <si>
    <t>3=(2/1)*100</t>
  </si>
  <si>
    <t>7=(6/1)*100</t>
  </si>
  <si>
    <t>8=1*0,3</t>
  </si>
  <si>
    <t>11=1*0,5</t>
  </si>
  <si>
    <t>Přijatá smluvní částka bez rezervy a DPH</t>
  </si>
  <si>
    <t>Aktuální smluvní částka (cena stavby)</t>
  </si>
  <si>
    <t>Procento změny Přijaté smluvní částky</t>
  </si>
  <si>
    <t>Sledování vyhrazených změn (Skupina 1)</t>
  </si>
  <si>
    <t xml:space="preserve">Sledování záměny položek (Skupina 2) </t>
  </si>
  <si>
    <t xml:space="preserve">Suma Změn kladných a Změn záporných Skupiny 3 a Skupiny 4 </t>
  </si>
  <si>
    <t>Sledování limitu 30 % - součet Skupiny 3 a Skupiny 4</t>
  </si>
  <si>
    <t>Zákonný limit 30 % pro Skupinu 3 a Skupinu 4</t>
  </si>
  <si>
    <t>Zákonný limit 50 % pro Skupinu 3 a Skupinu 4</t>
  </si>
  <si>
    <t>Sledování limitu 50 % Skupina 3</t>
  </si>
  <si>
    <t>Sledování limitu 50 % Skupina 4</t>
  </si>
  <si>
    <t>Změny kladné</t>
  </si>
  <si>
    <t>Změny záporné (zadávat se znaménkem mínus)</t>
  </si>
  <si>
    <t>Procentní vyjádření Změny kladné</t>
  </si>
  <si>
    <t xml:space="preserve">Změny de minimis  </t>
  </si>
  <si>
    <t>Suma Změn záporných a Změn kladných</t>
  </si>
  <si>
    <t>Vyhrazená změna (Doměrky)</t>
  </si>
  <si>
    <t>Záměna položek (Započítávání)</t>
  </si>
  <si>
    <t>21=19+20</t>
  </si>
  <si>
    <t>25=23+24</t>
  </si>
  <si>
    <t>4=(25/1)*100</t>
  </si>
  <si>
    <t>5=(28/1)*100</t>
  </si>
  <si>
    <t>28=26+27</t>
  </si>
  <si>
    <t>31=(30/1)*100</t>
  </si>
  <si>
    <t>32=29+30</t>
  </si>
  <si>
    <t>35=(34/1)*100</t>
  </si>
  <si>
    <t>36=33+34</t>
  </si>
  <si>
    <t>6=32+36</t>
  </si>
  <si>
    <t>12=(37/1)*100</t>
  </si>
  <si>
    <t>13=37</t>
  </si>
  <si>
    <t>14=142688000-37</t>
  </si>
  <si>
    <t>38=(37/1)*100</t>
  </si>
  <si>
    <t>40=(19/1)*100</t>
  </si>
  <si>
    <t>20=24+27+30+34+37+39</t>
  </si>
  <si>
    <t>Změny de minimis            (15% nebo                    limit 142 668 000 Kč)</t>
  </si>
  <si>
    <t>Sledování limitu 15 % pro podstatnou změnu pro Změny záporné dle § 16, odst. (5), písm. b)</t>
  </si>
  <si>
    <t>Suma absolutních hodnot Změn kladných a Změn záporných</t>
  </si>
  <si>
    <t>32A=ABS(29)+30</t>
  </si>
  <si>
    <t>9=(32A/1)*100</t>
  </si>
  <si>
    <t>aaa</t>
  </si>
  <si>
    <t>dddd</t>
  </si>
  <si>
    <t>xxx</t>
  </si>
  <si>
    <t>www</t>
  </si>
  <si>
    <t>36A=ABS(33)+34</t>
  </si>
  <si>
    <t>10=(36A/1)*100</t>
  </si>
  <si>
    <t>Formulář má informativní charakter a zobrazuje stav k datu předložení Změnového listu.</t>
  </si>
  <si>
    <t>19=23+26+29+33</t>
  </si>
  <si>
    <t>Suma absolutních hodnot Změn kladných a Změn záporných pro Skupinu 3 a Skupinu 4</t>
  </si>
  <si>
    <t>10A=32A+36A</t>
  </si>
  <si>
    <t>PŘEHLED ZAŘAZENÍ ZMĚN DO SKUPIN - VZOR</t>
  </si>
  <si>
    <t>Příloha č.5- R-Sm-36- 05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</si>
</sst>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14" x14ac:knownFonts="1">
    <font>
      <sz val="10"/>
      <name val="Arial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sz val="16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A8D3C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73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>
      <alignment vertical="center"/>
    </xf>
    <xf numFmtId="1" fontId="2" fillId="2" borderId="4" xfId="0" applyNumberFormat="1" applyFont="1" applyFill="1" applyBorder="1" applyAlignment="1" applyProtection="1">
      <alignment horizontal="center" vertical="center" wrapText="1"/>
    </xf>
    <xf numFmtId="1" fontId="7" fillId="2" borderId="4" xfId="0" applyNumberFormat="1" applyFont="1" applyFill="1" applyBorder="1" applyAlignment="1" applyProtection="1">
      <alignment horizontal="center" vertical="center" wrapText="1"/>
    </xf>
    <xf numFmtId="1" fontId="7" fillId="4" borderId="4" xfId="0" applyNumberFormat="1" applyFont="1" applyFill="1" applyBorder="1" applyAlignment="1" applyProtection="1">
      <alignment horizontal="center" vertical="center" wrapText="1"/>
    </xf>
    <xf numFmtId="1" fontId="7" fillId="5" borderId="4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Border="1">
      <alignment vertical="center"/>
    </xf>
    <xf numFmtId="0" fontId="0" fillId="0" borderId="0" xfId="0" applyBorder="1">
      <alignment vertical="center"/>
    </xf>
    <xf numFmtId="0" fontId="8" fillId="0" borderId="5" xfId="1" applyNumberFormat="1" applyFont="1" applyFill="1" applyBorder="1" applyAlignment="1" applyProtection="1">
      <alignment vertical="center" wrapText="1"/>
    </xf>
    <xf numFmtId="0" fontId="8" fillId="0" borderId="7" xfId="1" applyNumberFormat="1" applyFont="1" applyFill="1" applyBorder="1" applyAlignment="1" applyProtection="1">
      <alignment vertical="center" wrapText="1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right" vertical="center"/>
    </xf>
    <xf numFmtId="0" fontId="8" fillId="0" borderId="7" xfId="1" applyNumberFormat="1" applyFont="1" applyFill="1" applyBorder="1" applyAlignment="1" applyProtection="1">
      <alignment vertical="center"/>
    </xf>
    <xf numFmtId="0" fontId="13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1" fontId="6" fillId="10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1" fontId="6" fillId="9" borderId="4" xfId="0" applyNumberFormat="1" applyFont="1" applyFill="1" applyBorder="1" applyAlignment="1" applyProtection="1">
      <alignment horizontal="center" vertical="center" wrapText="1"/>
    </xf>
    <xf numFmtId="1" fontId="6" fillId="6" borderId="4" xfId="0" applyNumberFormat="1" applyFont="1" applyFill="1" applyBorder="1" applyAlignment="1" applyProtection="1">
      <alignment horizontal="center" vertical="center" wrapText="1"/>
    </xf>
    <xf numFmtId="9" fontId="6" fillId="6" borderId="4" xfId="0" applyNumberFormat="1" applyFont="1" applyFill="1" applyBorder="1" applyAlignment="1" applyProtection="1">
      <alignment horizontal="center" vertical="center" wrapText="1"/>
    </xf>
    <xf numFmtId="1" fontId="7" fillId="6" borderId="4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>
      <alignment vertical="center"/>
    </xf>
    <xf numFmtId="1" fontId="2" fillId="4" borderId="4" xfId="0" applyNumberFormat="1" applyFont="1" applyFill="1" applyBorder="1" applyAlignment="1" applyProtection="1">
      <alignment horizontal="center" vertical="center" wrapText="1"/>
    </xf>
    <xf numFmtId="1" fontId="2" fillId="5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>
      <alignment horizontal="right" vertical="center"/>
    </xf>
    <xf numFmtId="1" fontId="2" fillId="2" borderId="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vertical="center" wrapText="1"/>
    </xf>
    <xf numFmtId="4" fontId="9" fillId="2" borderId="15" xfId="0" applyNumberFormat="1" applyFont="1" applyFill="1" applyBorder="1" applyAlignment="1" applyProtection="1">
      <alignment vertical="center" wrapText="1"/>
    </xf>
    <xf numFmtId="10" fontId="9" fillId="11" borderId="17" xfId="0" applyNumberFormat="1" applyFont="1" applyFill="1" applyBorder="1" applyAlignment="1" applyProtection="1">
      <alignment vertical="center" wrapText="1"/>
    </xf>
    <xf numFmtId="4" fontId="9" fillId="2" borderId="20" xfId="0" applyNumberFormat="1" applyFont="1" applyFill="1" applyBorder="1" applyAlignment="1" applyProtection="1">
      <alignment vertical="center" wrapText="1"/>
    </xf>
    <xf numFmtId="0" fontId="3" fillId="0" borderId="21" xfId="0" applyNumberFormat="1" applyFont="1" applyFill="1" applyBorder="1" applyAlignment="1" applyProtection="1">
      <alignment horizontal="right" vertical="center"/>
    </xf>
    <xf numFmtId="0" fontId="12" fillId="11" borderId="22" xfId="0" applyFont="1" applyFill="1" applyBorder="1" applyAlignment="1">
      <alignment horizontal="right" vertical="center"/>
    </xf>
    <xf numFmtId="0" fontId="12" fillId="0" borderId="23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1" fontId="3" fillId="4" borderId="24" xfId="0" applyNumberFormat="1" applyFont="1" applyFill="1" applyBorder="1" applyAlignment="1" applyProtection="1">
      <alignment horizontal="right" vertical="center" wrapText="1"/>
    </xf>
    <xf numFmtId="0" fontId="4" fillId="0" borderId="8" xfId="0" applyFont="1" applyBorder="1" applyAlignment="1">
      <alignment horizontal="right" vertical="center"/>
    </xf>
    <xf numFmtId="1" fontId="3" fillId="5" borderId="25" xfId="0" applyNumberFormat="1" applyFont="1" applyFill="1" applyBorder="1" applyAlignment="1" applyProtection="1">
      <alignment horizontal="right" vertical="center" wrapText="1"/>
    </xf>
    <xf numFmtId="0" fontId="3" fillId="6" borderId="24" xfId="0" applyFont="1" applyFill="1" applyBorder="1" applyAlignment="1">
      <alignment horizontal="right" vertical="center"/>
    </xf>
    <xf numFmtId="0" fontId="3" fillId="8" borderId="25" xfId="0" applyFont="1" applyFill="1" applyBorder="1" applyAlignment="1">
      <alignment horizontal="right" vertical="center"/>
    </xf>
    <xf numFmtId="10" fontId="9" fillId="4" borderId="24" xfId="0" applyNumberFormat="1" applyFont="1" applyFill="1" applyBorder="1" applyAlignment="1" applyProtection="1">
      <alignment vertical="center" wrapText="1"/>
    </xf>
    <xf numFmtId="4" fontId="9" fillId="2" borderId="8" xfId="0" applyNumberFormat="1" applyFont="1" applyFill="1" applyBorder="1" applyAlignment="1" applyProtection="1">
      <alignment vertical="center" wrapText="1"/>
    </xf>
    <xf numFmtId="10" fontId="9" fillId="5" borderId="25" xfId="0" applyNumberFormat="1" applyFont="1" applyFill="1" applyBorder="1" applyAlignment="1" applyProtection="1">
      <alignment vertical="center" wrapText="1"/>
    </xf>
    <xf numFmtId="0" fontId="0" fillId="6" borderId="24" xfId="0" applyFill="1" applyBorder="1">
      <alignment vertical="center"/>
    </xf>
    <xf numFmtId="0" fontId="9" fillId="6" borderId="24" xfId="0" applyNumberFormat="1" applyFont="1" applyFill="1" applyBorder="1" applyAlignment="1" applyProtection="1">
      <alignment horizontal="right" vertical="center"/>
    </xf>
    <xf numFmtId="10" fontId="9" fillId="6" borderId="24" xfId="0" applyNumberFormat="1" applyFont="1" applyFill="1" applyBorder="1" applyAlignment="1" applyProtection="1">
      <alignment vertical="center" wrapText="1"/>
    </xf>
    <xf numFmtId="0" fontId="3" fillId="8" borderId="8" xfId="0" applyFont="1" applyFill="1" applyBorder="1" applyAlignment="1">
      <alignment horizontal="right" vertical="center"/>
    </xf>
    <xf numFmtId="0" fontId="0" fillId="8" borderId="25" xfId="0" applyFill="1" applyBorder="1">
      <alignment vertical="center"/>
    </xf>
    <xf numFmtId="0" fontId="9" fillId="8" borderId="25" xfId="0" applyNumberFormat="1" applyFont="1" applyFill="1" applyBorder="1" applyAlignment="1" applyProtection="1">
      <alignment horizontal="right" vertical="center"/>
    </xf>
    <xf numFmtId="4" fontId="9" fillId="8" borderId="25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horizontal="left" vertical="center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10" borderId="4" xfId="0" applyNumberFormat="1" applyFont="1" applyFill="1" applyBorder="1" applyAlignment="1" applyProtection="1">
      <alignment horizontal="center" vertical="center" wrapText="1"/>
    </xf>
    <xf numFmtId="0" fontId="6" fillId="9" borderId="4" xfId="0" applyNumberFormat="1" applyFont="1" applyFill="1" applyBorder="1" applyAlignment="1" applyProtection="1">
      <alignment horizontal="center" vertical="center" wrapText="1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5" borderId="4" xfId="0" applyNumberFormat="1" applyFont="1" applyFill="1" applyBorder="1" applyAlignment="1" applyProtection="1">
      <alignment horizontal="center" vertical="center" wrapText="1"/>
    </xf>
    <xf numFmtId="0" fontId="6" fillId="6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164" fontId="2" fillId="3" borderId="9" xfId="0" applyNumberFormat="1" applyFont="1" applyFill="1" applyBorder="1" applyAlignment="1" applyProtection="1">
      <alignment horizontal="left" vertical="center"/>
    </xf>
    <xf numFmtId="164" fontId="2" fillId="3" borderId="9" xfId="0" applyNumberFormat="1" applyFont="1" applyFill="1" applyBorder="1" applyAlignment="1" applyProtection="1">
      <alignment horizontal="center" vertical="center"/>
    </xf>
    <xf numFmtId="164" fontId="2" fillId="10" borderId="9" xfId="0" applyNumberFormat="1" applyFont="1" applyFill="1" applyBorder="1" applyAlignment="1" applyProtection="1">
      <alignment horizontal="center" vertical="center"/>
    </xf>
    <xf numFmtId="164" fontId="2" fillId="9" borderId="9" xfId="0" applyNumberFormat="1" applyFont="1" applyFill="1" applyBorder="1" applyAlignment="1" applyProtection="1">
      <alignment horizontal="center" vertical="center"/>
    </xf>
    <xf numFmtId="164" fontId="2" fillId="4" borderId="9" xfId="0" applyNumberFormat="1" applyFont="1" applyFill="1" applyBorder="1" applyAlignment="1" applyProtection="1">
      <alignment horizontal="center" vertical="center"/>
    </xf>
    <xf numFmtId="10" fontId="2" fillId="4" borderId="9" xfId="0" applyNumberFormat="1" applyFont="1" applyFill="1" applyBorder="1" applyAlignment="1" applyProtection="1">
      <alignment horizontal="center" vertical="center" wrapText="1"/>
    </xf>
    <xf numFmtId="4" fontId="2" fillId="4" borderId="9" xfId="0" applyNumberFormat="1" applyFont="1" applyFill="1" applyBorder="1" applyAlignment="1" applyProtection="1">
      <alignment horizontal="center" vertical="center" wrapText="1"/>
    </xf>
    <xf numFmtId="164" fontId="2" fillId="5" borderId="9" xfId="0" applyNumberFormat="1" applyFont="1" applyFill="1" applyBorder="1" applyAlignment="1" applyProtection="1">
      <alignment horizontal="center" vertical="center"/>
    </xf>
    <xf numFmtId="10" fontId="2" fillId="5" borderId="9" xfId="0" applyNumberFormat="1" applyFont="1" applyFill="1" applyBorder="1" applyAlignment="1" applyProtection="1">
      <alignment horizontal="center" vertical="center" wrapText="1"/>
    </xf>
    <xf numFmtId="4" fontId="2" fillId="5" borderId="9" xfId="0" applyNumberFormat="1" applyFont="1" applyFill="1" applyBorder="1" applyAlignment="1" applyProtection="1">
      <alignment horizontal="center" vertical="center" wrapText="1"/>
    </xf>
    <xf numFmtId="164" fontId="2" fillId="6" borderId="9" xfId="0" applyNumberFormat="1" applyFont="1" applyFill="1" applyBorder="1" applyAlignment="1" applyProtection="1">
      <alignment horizontal="center" vertical="center"/>
    </xf>
    <xf numFmtId="10" fontId="2" fillId="6" borderId="9" xfId="0" applyNumberFormat="1" applyFont="1" applyFill="1" applyBorder="1" applyAlignment="1" applyProtection="1">
      <alignment horizontal="center" vertical="center" wrapText="1"/>
    </xf>
    <xf numFmtId="164" fontId="3" fillId="0" borderId="12" xfId="0" applyNumberFormat="1" applyFont="1" applyFill="1" applyBorder="1" applyAlignment="1" applyProtection="1">
      <alignment vertical="center"/>
    </xf>
    <xf numFmtId="164" fontId="3" fillId="0" borderId="12" xfId="0" applyNumberFormat="1" applyFont="1" applyFill="1" applyBorder="1" applyAlignment="1" applyProtection="1">
      <alignment horizontal="left" vertical="center"/>
    </xf>
    <xf numFmtId="164" fontId="3" fillId="0" borderId="12" xfId="0" applyNumberFormat="1" applyFont="1" applyFill="1" applyBorder="1" applyAlignment="1" applyProtection="1">
      <alignment horizontal="center" vertical="center"/>
    </xf>
    <xf numFmtId="164" fontId="3" fillId="3" borderId="12" xfId="0" applyNumberFormat="1" applyFont="1" applyFill="1" applyBorder="1" applyAlignment="1" applyProtection="1">
      <alignment horizontal="center" vertical="center"/>
    </xf>
    <xf numFmtId="10" fontId="3" fillId="0" borderId="12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>
      <alignment vertical="center"/>
    </xf>
    <xf numFmtId="164" fontId="3" fillId="0" borderId="13" xfId="0" applyNumberFormat="1" applyFont="1" applyFill="1" applyBorder="1" applyAlignment="1" applyProtection="1">
      <alignment vertical="center"/>
    </xf>
    <xf numFmtId="164" fontId="3" fillId="0" borderId="14" xfId="0" applyNumberFormat="1" applyFont="1" applyFill="1" applyBorder="1" applyAlignment="1" applyProtection="1">
      <alignment vertical="center"/>
    </xf>
    <xf numFmtId="164" fontId="3" fillId="0" borderId="14" xfId="0" applyNumberFormat="1" applyFont="1" applyFill="1" applyBorder="1" applyAlignment="1" applyProtection="1">
      <alignment horizontal="left" vertical="center"/>
    </xf>
    <xf numFmtId="164" fontId="3" fillId="0" borderId="14" xfId="0" applyNumberFormat="1" applyFont="1" applyFill="1" applyBorder="1" applyAlignment="1" applyProtection="1">
      <alignment horizontal="center" vertical="center"/>
    </xf>
    <xf numFmtId="164" fontId="3" fillId="3" borderId="14" xfId="0" applyNumberFormat="1" applyFont="1" applyFill="1" applyBorder="1" applyAlignment="1" applyProtection="1">
      <alignment horizontal="center" vertical="center"/>
    </xf>
    <xf numFmtId="10" fontId="3" fillId="0" borderId="14" xfId="0" applyNumberFormat="1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 applyProtection="1">
      <alignment horizontal="center" vertical="center" wrapText="1"/>
    </xf>
    <xf numFmtId="10" fontId="3" fillId="0" borderId="15" xfId="0" applyNumberFormat="1" applyFont="1" applyFill="1" applyBorder="1" applyAlignment="1" applyProtection="1">
      <alignment horizontal="center" vertical="center" wrapText="1"/>
    </xf>
    <xf numFmtId="164" fontId="3" fillId="0" borderId="16" xfId="0" applyNumberFormat="1" applyFont="1" applyFill="1" applyBorder="1" applyAlignment="1" applyProtection="1">
      <alignment horizontal="center" vertical="center"/>
    </xf>
    <xf numFmtId="10" fontId="3" fillId="0" borderId="17" xfId="0" applyNumberFormat="1" applyFont="1" applyFill="1" applyBorder="1" applyAlignment="1" applyProtection="1">
      <alignment horizontal="center" vertical="center" wrapText="1"/>
    </xf>
    <xf numFmtId="164" fontId="3" fillId="0" borderId="16" xfId="0" applyNumberFormat="1" applyFont="1" applyFill="1" applyBorder="1" applyAlignment="1" applyProtection="1">
      <alignment vertical="center"/>
    </xf>
    <xf numFmtId="164" fontId="3" fillId="0" borderId="18" xfId="0" applyNumberFormat="1" applyFont="1" applyFill="1" applyBorder="1" applyAlignment="1" applyProtection="1">
      <alignment horizontal="center" vertical="center"/>
    </xf>
    <xf numFmtId="164" fontId="3" fillId="0" borderId="19" xfId="0" applyNumberFormat="1" applyFont="1" applyFill="1" applyBorder="1" applyAlignment="1" applyProtection="1">
      <alignment horizontal="center" vertical="center"/>
    </xf>
    <xf numFmtId="164" fontId="3" fillId="0" borderId="19" xfId="0" applyNumberFormat="1" applyFont="1" applyFill="1" applyBorder="1" applyAlignment="1" applyProtection="1">
      <alignment horizontal="left" vertical="center"/>
    </xf>
    <xf numFmtId="164" fontId="3" fillId="3" borderId="19" xfId="0" applyNumberFormat="1" applyFont="1" applyFill="1" applyBorder="1" applyAlignment="1" applyProtection="1">
      <alignment horizontal="center" vertical="center"/>
    </xf>
    <xf numFmtId="10" fontId="3" fillId="0" borderId="19" xfId="0" applyNumberFormat="1" applyFont="1" applyFill="1" applyBorder="1" applyAlignment="1" applyProtection="1">
      <alignment horizontal="center" vertical="center" wrapText="1"/>
    </xf>
    <xf numFmtId="4" fontId="3" fillId="0" borderId="19" xfId="0" applyNumberFormat="1" applyFont="1" applyFill="1" applyBorder="1" applyAlignment="1" applyProtection="1">
      <alignment horizontal="center" vertical="center" wrapText="1"/>
    </xf>
    <xf numFmtId="10" fontId="3" fillId="0" borderId="20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1" fontId="3" fillId="0" borderId="25" xfId="0" applyNumberFormat="1" applyFont="1" applyFill="1" applyBorder="1" applyAlignment="1" applyProtection="1">
      <alignment horizontal="right" vertical="center" wrapText="1"/>
    </xf>
    <xf numFmtId="4" fontId="9" fillId="0" borderId="25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vertical="center"/>
    </xf>
    <xf numFmtId="0" fontId="9" fillId="8" borderId="1" xfId="0" applyNumberFormat="1" applyFont="1" applyFill="1" applyBorder="1" applyAlignment="1" applyProtection="1">
      <alignment horizontal="right" vertical="center"/>
    </xf>
    <xf numFmtId="4" fontId="9" fillId="8" borderId="8" xfId="0" applyNumberFormat="1" applyFont="1" applyFill="1" applyBorder="1" applyAlignment="1" applyProtection="1">
      <alignment vertical="center"/>
    </xf>
    <xf numFmtId="0" fontId="8" fillId="0" borderId="26" xfId="1" applyNumberFormat="1" applyFont="1" applyFill="1" applyBorder="1" applyAlignment="1" applyProtection="1">
      <alignment vertical="center"/>
    </xf>
    <xf numFmtId="0" fontId="1" fillId="0" borderId="21" xfId="0" applyNumberFormat="1" applyFont="1" applyFill="1" applyBorder="1" applyAlignment="1" applyProtection="1">
      <alignment vertical="center"/>
    </xf>
    <xf numFmtId="0" fontId="0" fillId="0" borderId="27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164" fontId="9" fillId="0" borderId="15" xfId="0" applyNumberFormat="1" applyFont="1" applyFill="1" applyBorder="1" applyAlignment="1" applyProtection="1">
      <alignment horizontal="center" vertical="center"/>
    </xf>
    <xf numFmtId="4" fontId="10" fillId="0" borderId="17" xfId="0" applyNumberFormat="1" applyFont="1" applyFill="1" applyBorder="1">
      <alignment vertical="center"/>
    </xf>
    <xf numFmtId="10" fontId="9" fillId="0" borderId="17" xfId="1" applyNumberFormat="1" applyFont="1" applyFill="1" applyBorder="1" applyAlignment="1" applyProtection="1">
      <alignment vertical="center"/>
    </xf>
    <xf numFmtId="10" fontId="9" fillId="10" borderId="17" xfId="0" applyNumberFormat="1" applyFont="1" applyFill="1" applyBorder="1" applyAlignment="1" applyProtection="1">
      <alignment vertical="center" wrapText="1"/>
    </xf>
    <xf numFmtId="10" fontId="9" fillId="9" borderId="17" xfId="0" applyNumberFormat="1" applyFont="1" applyFill="1" applyBorder="1" applyAlignment="1" applyProtection="1">
      <alignment vertical="center" wrapText="1"/>
    </xf>
    <xf numFmtId="10" fontId="9" fillId="7" borderId="20" xfId="0" applyNumberFormat="1" applyFont="1" applyFill="1" applyBorder="1" applyAlignment="1" applyProtection="1">
      <alignment vertical="center" wrapText="1"/>
    </xf>
    <xf numFmtId="0" fontId="0" fillId="0" borderId="28" xfId="0" applyBorder="1">
      <alignment vertical="center"/>
    </xf>
    <xf numFmtId="0" fontId="4" fillId="0" borderId="29" xfId="0" applyFont="1" applyBorder="1" applyAlignment="1">
      <alignment horizontal="right" vertical="center"/>
    </xf>
    <xf numFmtId="0" fontId="4" fillId="0" borderId="30" xfId="0" applyFont="1" applyBorder="1" applyAlignment="1">
      <alignment horizontal="right" vertical="center"/>
    </xf>
    <xf numFmtId="0" fontId="1" fillId="2" borderId="13" xfId="0" applyNumberFormat="1" applyFont="1" applyFill="1" applyBorder="1" applyAlignment="1" applyProtection="1">
      <alignment horizontal="left" vertical="center" wrapText="1"/>
    </xf>
    <xf numFmtId="0" fontId="1" fillId="0" borderId="16" xfId="1" applyNumberFormat="1" applyFont="1" applyFill="1" applyBorder="1" applyAlignment="1" applyProtection="1">
      <alignment vertical="center"/>
    </xf>
    <xf numFmtId="0" fontId="1" fillId="10" borderId="16" xfId="0" applyNumberFormat="1" applyFont="1" applyFill="1" applyBorder="1" applyAlignment="1" applyProtection="1">
      <alignment vertical="center"/>
    </xf>
    <xf numFmtId="0" fontId="1" fillId="9" borderId="16" xfId="0" applyNumberFormat="1" applyFont="1" applyFill="1" applyBorder="1" applyAlignment="1" applyProtection="1">
      <alignment vertical="center"/>
    </xf>
    <xf numFmtId="0" fontId="2" fillId="7" borderId="18" xfId="0" applyNumberFormat="1" applyFont="1" applyFill="1" applyBorder="1" applyAlignment="1" applyProtection="1">
      <alignment vertical="center" wrapText="1"/>
    </xf>
    <xf numFmtId="0" fontId="6" fillId="0" borderId="0" xfId="0" applyFont="1" applyAlignment="1">
      <alignment horizontal="left" vertical="center"/>
    </xf>
    <xf numFmtId="0" fontId="8" fillId="9" borderId="3" xfId="0" applyNumberFormat="1" applyFont="1" applyFill="1" applyBorder="1" applyAlignment="1" applyProtection="1">
      <alignment horizontal="center" vertical="center"/>
    </xf>
    <xf numFmtId="0" fontId="8" fillId="9" borderId="5" xfId="0" applyNumberFormat="1" applyFont="1" applyFill="1" applyBorder="1" applyAlignment="1" applyProtection="1">
      <alignment horizontal="center" vertical="center"/>
    </xf>
    <xf numFmtId="0" fontId="8" fillId="9" borderId="6" xfId="0" applyNumberFormat="1" applyFont="1" applyFill="1" applyBorder="1" applyAlignment="1" applyProtection="1">
      <alignment horizontal="center" vertical="center"/>
    </xf>
    <xf numFmtId="0" fontId="6" fillId="6" borderId="3" xfId="0" applyNumberFormat="1" applyFont="1" applyFill="1" applyBorder="1" applyAlignment="1" applyProtection="1">
      <alignment horizontal="center" vertical="center" wrapText="1"/>
    </xf>
    <xf numFmtId="0" fontId="6" fillId="6" borderId="6" xfId="0" applyNumberFormat="1" applyFont="1" applyFill="1" applyBorder="1" applyAlignment="1" applyProtection="1">
      <alignment horizontal="center" vertical="center" wrapText="1"/>
    </xf>
    <xf numFmtId="0" fontId="1" fillId="4" borderId="24" xfId="0" applyNumberFormat="1" applyFont="1" applyFill="1" applyBorder="1" applyAlignment="1" applyProtection="1">
      <alignment horizontal="center" vertical="center" wrapText="1"/>
    </xf>
    <xf numFmtId="0" fontId="1" fillId="5" borderId="25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11" borderId="16" xfId="0" applyNumberFormat="1" applyFont="1" applyFill="1" applyBorder="1" applyAlignment="1" applyProtection="1">
      <alignment horizontal="center" vertical="center" wrapText="1"/>
    </xf>
    <xf numFmtId="0" fontId="1" fillId="11" borderId="12" xfId="0" applyNumberFormat="1" applyFont="1" applyFill="1" applyBorder="1" applyAlignment="1" applyProtection="1">
      <alignment horizontal="center" vertical="center" wrapText="1"/>
    </xf>
    <xf numFmtId="0" fontId="1" fillId="2" borderId="18" xfId="0" applyNumberFormat="1" applyFont="1" applyFill="1" applyBorder="1" applyAlignment="1" applyProtection="1">
      <alignment horizontal="center" vertical="center" wrapText="1"/>
    </xf>
    <xf numFmtId="0" fontId="1" fillId="2" borderId="19" xfId="0" applyNumberFormat="1" applyFont="1" applyFill="1" applyBorder="1" applyAlignment="1" applyProtection="1">
      <alignment horizontal="center" vertical="center" wrapText="1"/>
    </xf>
    <xf numFmtId="0" fontId="11" fillId="3" borderId="3" xfId="0" applyNumberFormat="1" applyFont="1" applyFill="1" applyBorder="1" applyAlignment="1" applyProtection="1">
      <alignment horizontal="center" vertical="center" wrapText="1"/>
    </xf>
    <xf numFmtId="0" fontId="11" fillId="3" borderId="5" xfId="0" applyNumberFormat="1" applyFont="1" applyFill="1" applyBorder="1" applyAlignment="1" applyProtection="1">
      <alignment horizontal="center" vertical="center" wrapText="1"/>
    </xf>
    <xf numFmtId="0" fontId="11" fillId="3" borderId="6" xfId="0" applyNumberFormat="1" applyFont="1" applyFill="1" applyBorder="1" applyAlignment="1" applyProtection="1">
      <alignment horizontal="center" vertical="center" wrapText="1"/>
    </xf>
    <xf numFmtId="0" fontId="8" fillId="10" borderId="2" xfId="0" applyNumberFormat="1" applyFont="1" applyFill="1" applyBorder="1" applyAlignment="1" applyProtection="1">
      <alignment horizontal="center" vertical="center" wrapText="1"/>
    </xf>
    <xf numFmtId="0" fontId="8" fillId="10" borderId="1" xfId="0" applyNumberFormat="1" applyFont="1" applyFill="1" applyBorder="1" applyAlignment="1" applyProtection="1">
      <alignment horizontal="center" vertical="center" wrapText="1"/>
    </xf>
    <xf numFmtId="0" fontId="8" fillId="10" borderId="11" xfId="0" applyNumberFormat="1" applyFont="1" applyFill="1" applyBorder="1" applyAlignment="1" applyProtection="1">
      <alignment horizontal="center" vertical="center" wrapText="1"/>
    </xf>
    <xf numFmtId="0" fontId="6" fillId="10" borderId="3" xfId="0" applyNumberFormat="1" applyFont="1" applyFill="1" applyBorder="1" applyAlignment="1" applyProtection="1">
      <alignment horizontal="center" vertical="center" wrapText="1"/>
    </xf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6" fillId="10" borderId="6" xfId="0" applyNumberFormat="1" applyFont="1" applyFill="1" applyBorder="1" applyAlignment="1" applyProtection="1">
      <alignment horizontal="center" vertical="center" wrapText="1"/>
    </xf>
    <xf numFmtId="0" fontId="8" fillId="6" borderId="2" xfId="0" applyNumberFormat="1" applyFont="1" applyFill="1" applyBorder="1" applyAlignment="1" applyProtection="1">
      <alignment horizontal="center" vertical="center" wrapText="1"/>
    </xf>
    <xf numFmtId="0" fontId="8" fillId="6" borderId="11" xfId="0" applyNumberFormat="1" applyFont="1" applyFill="1" applyBorder="1" applyAlignment="1" applyProtection="1">
      <alignment horizontal="center" vertical="center" wrapText="1"/>
    </xf>
    <xf numFmtId="0" fontId="6" fillId="9" borderId="3" xfId="0" applyNumberFormat="1" applyFont="1" applyFill="1" applyBorder="1" applyAlignment="1" applyProtection="1">
      <alignment horizontal="center" vertical="center" wrapText="1"/>
    </xf>
    <xf numFmtId="0" fontId="6" fillId="9" borderId="5" xfId="0" applyNumberFormat="1" applyFont="1" applyFill="1" applyBorder="1" applyAlignment="1" applyProtection="1">
      <alignment horizontal="center" vertical="center" wrapText="1"/>
    </xf>
    <xf numFmtId="0" fontId="6" fillId="9" borderId="6" xfId="0" applyNumberFormat="1" applyFont="1" applyFill="1" applyBorder="1" applyAlignment="1" applyProtection="1">
      <alignment horizontal="center" vertical="center" wrapText="1"/>
    </xf>
    <xf numFmtId="0" fontId="8" fillId="9" borderId="2" xfId="0" applyNumberFormat="1" applyFont="1" applyFill="1" applyBorder="1" applyAlignment="1" applyProtection="1">
      <alignment horizontal="center" vertical="center" wrapText="1"/>
    </xf>
    <xf numFmtId="0" fontId="8" fillId="9" borderId="1" xfId="0" applyNumberFormat="1" applyFont="1" applyFill="1" applyBorder="1" applyAlignment="1" applyProtection="1">
      <alignment horizontal="center" vertical="center" wrapText="1"/>
    </xf>
    <xf numFmtId="0" fontId="8" fillId="9" borderId="11" xfId="0" applyNumberFormat="1" applyFont="1" applyFill="1" applyBorder="1" applyAlignment="1" applyProtection="1">
      <alignment horizontal="center" vertical="center" wrapText="1"/>
    </xf>
    <xf numFmtId="0" fontId="8" fillId="4" borderId="3" xfId="0" applyNumberFormat="1" applyFont="1" applyFill="1" applyBorder="1" applyAlignment="1" applyProtection="1">
      <alignment horizontal="center" vertical="center" wrapText="1"/>
    </xf>
    <xf numFmtId="0" fontId="8" fillId="4" borderId="5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6" fillId="4" borderId="5" xfId="0" applyNumberFormat="1" applyFont="1" applyFill="1" applyBorder="1" applyAlignment="1" applyProtection="1">
      <alignment horizontal="center" vertical="center" wrapText="1"/>
    </xf>
    <xf numFmtId="0" fontId="8" fillId="5" borderId="3" xfId="0" applyNumberFormat="1" applyFont="1" applyFill="1" applyBorder="1" applyAlignment="1" applyProtection="1">
      <alignment horizontal="center" vertical="center" wrapText="1"/>
    </xf>
    <xf numFmtId="0" fontId="8" fillId="5" borderId="5" xfId="0" applyNumberFormat="1" applyFont="1" applyFill="1" applyBorder="1" applyAlignment="1" applyProtection="1">
      <alignment horizontal="center" vertical="center" wrapText="1"/>
    </xf>
    <xf numFmtId="0" fontId="6" fillId="5" borderId="3" xfId="0" applyNumberFormat="1" applyFont="1" applyFill="1" applyBorder="1" applyAlignment="1" applyProtection="1">
      <alignment horizontal="center" vertical="center" wrapText="1"/>
    </xf>
    <xf numFmtId="0" fontId="6" fillId="5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Font="1">
      <alignment vertic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colors>
    <mruColors>
      <color rgb="FF00E2E8"/>
      <color rgb="FFFA8D3C"/>
      <color rgb="FFF56E2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9"/>
  <sheetViews>
    <sheetView tabSelected="1" zoomScale="90" zoomScaleNormal="90" zoomScalePageLayoutView="70" workbookViewId="0"/>
  </sheetViews>
  <sheetFormatPr defaultColWidth="9.140625" defaultRowHeight="12.75" customHeight="1" x14ac:dyDescent="0.2"/>
  <cols>
    <col min="1" max="1" width="5.140625" customWidth="1"/>
    <col min="2" max="2" width="8.42578125" customWidth="1"/>
    <col min="3" max="3" width="43.42578125" customWidth="1"/>
    <col min="4" max="4" width="18" customWidth="1"/>
    <col min="5" max="5" width="14.7109375" customWidth="1"/>
    <col min="6" max="6" width="13.28515625" customWidth="1"/>
    <col min="7" max="7" width="13.28515625" bestFit="1" customWidth="1"/>
    <col min="8" max="8" width="12.28515625" customWidth="1"/>
    <col min="9" max="9" width="15.85546875" bestFit="1" customWidth="1"/>
    <col min="10" max="10" width="13.28515625" bestFit="1" customWidth="1"/>
    <col min="11" max="11" width="14.85546875" customWidth="1"/>
    <col min="12" max="12" width="14.140625" customWidth="1"/>
    <col min="13" max="13" width="13" customWidth="1"/>
    <col min="14" max="15" width="13.140625" customWidth="1"/>
    <col min="16" max="16" width="14.42578125" customWidth="1"/>
    <col min="17" max="17" width="17.42578125" customWidth="1"/>
    <col min="18" max="18" width="14" customWidth="1"/>
    <col min="19" max="19" width="12.5703125" customWidth="1"/>
    <col min="20" max="20" width="13.85546875" customWidth="1"/>
    <col min="21" max="21" width="15" customWidth="1"/>
    <col min="22" max="22" width="15.5703125" customWidth="1"/>
    <col min="23" max="23" width="17" customWidth="1"/>
    <col min="24" max="24" width="15" customWidth="1"/>
  </cols>
  <sheetData>
    <row r="1" spans="1:24" ht="23.25" customHeight="1" thickBot="1" x14ac:dyDescent="0.25">
      <c r="A1" s="172" t="s">
        <v>72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X1" s="26"/>
    </row>
    <row r="2" spans="1:24" ht="39.950000000000003" customHeight="1" thickBot="1" x14ac:dyDescent="0.25">
      <c r="A2" s="131" t="s">
        <v>71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3"/>
    </row>
    <row r="3" spans="1:24" s="1" customFormat="1" ht="31.5" customHeight="1" thickBot="1" x14ac:dyDescent="0.25">
      <c r="A3" s="111" t="s">
        <v>10</v>
      </c>
      <c r="B3" s="13"/>
      <c r="C3" s="13"/>
      <c r="D3" s="10"/>
      <c r="E3" s="14"/>
      <c r="F3" s="14"/>
      <c r="G3" s="14"/>
      <c r="H3" s="14"/>
      <c r="I3" s="14"/>
      <c r="O3" s="10"/>
      <c r="T3" s="10"/>
      <c r="U3" s="9"/>
      <c r="V3" s="9"/>
      <c r="W3" s="9"/>
      <c r="X3" s="9"/>
    </row>
    <row r="4" spans="1:24" ht="29.25" customHeight="1" x14ac:dyDescent="0.2">
      <c r="A4" s="112"/>
      <c r="B4" s="122">
        <v>1</v>
      </c>
      <c r="C4" s="125" t="s">
        <v>22</v>
      </c>
      <c r="D4" s="116">
        <v>1235621452</v>
      </c>
      <c r="F4" s="37" t="s">
        <v>49</v>
      </c>
      <c r="G4" s="139" t="s">
        <v>27</v>
      </c>
      <c r="H4" s="140"/>
      <c r="I4" s="140"/>
      <c r="J4" s="140"/>
      <c r="K4" s="34">
        <f>P14+U14</f>
        <v>2526102</v>
      </c>
      <c r="L4" s="17"/>
      <c r="N4" s="41" t="s">
        <v>60</v>
      </c>
      <c r="O4" s="136" t="s">
        <v>31</v>
      </c>
      <c r="P4" s="136"/>
      <c r="Q4" s="46">
        <f>Q14/D4</f>
        <v>1.6497805187020983E-2</v>
      </c>
      <c r="U4" s="44" t="s">
        <v>50</v>
      </c>
      <c r="V4" s="49"/>
      <c r="W4" s="50" t="s">
        <v>14</v>
      </c>
      <c r="X4" s="51">
        <f>W14/D4</f>
        <v>1.0216268080784341E-3</v>
      </c>
    </row>
    <row r="5" spans="1:24" ht="29.25" customHeight="1" x14ac:dyDescent="0.2">
      <c r="A5" s="113"/>
      <c r="B5" s="123" t="s">
        <v>17</v>
      </c>
      <c r="C5" s="126" t="s">
        <v>23</v>
      </c>
      <c r="D5" s="117">
        <f>D4+D14+E14</f>
        <v>1240880449</v>
      </c>
      <c r="F5" s="38" t="s">
        <v>19</v>
      </c>
      <c r="G5" s="141" t="s">
        <v>28</v>
      </c>
      <c r="H5" s="142"/>
      <c r="I5" s="142"/>
      <c r="J5" s="142"/>
      <c r="K5" s="35">
        <f>K4/D4</f>
        <v>2.0443979795844464E-3</v>
      </c>
      <c r="L5" s="17"/>
      <c r="N5" s="43" t="s">
        <v>66</v>
      </c>
      <c r="O5" s="137" t="s">
        <v>32</v>
      </c>
      <c r="P5" s="137"/>
      <c r="Q5" s="48">
        <f>V14/D4</f>
        <v>9.4029850171296631E-3</v>
      </c>
      <c r="S5" s="22"/>
      <c r="U5" s="45" t="s">
        <v>51</v>
      </c>
      <c r="V5" s="53"/>
      <c r="W5" s="54" t="s">
        <v>15</v>
      </c>
      <c r="X5" s="55">
        <f>W14</f>
        <v>1262344</v>
      </c>
    </row>
    <row r="6" spans="1:24" ht="62.25" customHeight="1" thickBot="1" x14ac:dyDescent="0.25">
      <c r="A6" s="114"/>
      <c r="B6" s="123" t="s">
        <v>18</v>
      </c>
      <c r="C6" s="126" t="s">
        <v>24</v>
      </c>
      <c r="D6" s="118">
        <f>D5/D4</f>
        <v>1.0042561554685601</v>
      </c>
      <c r="E6" s="8"/>
      <c r="F6" s="39" t="s">
        <v>20</v>
      </c>
      <c r="G6" s="143" t="s">
        <v>29</v>
      </c>
      <c r="H6" s="144"/>
      <c r="I6" s="144"/>
      <c r="J6" s="144"/>
      <c r="K6" s="36">
        <f>D4*0.3</f>
        <v>370686435.59999996</v>
      </c>
      <c r="L6" s="17"/>
      <c r="N6" s="104" t="s">
        <v>70</v>
      </c>
      <c r="O6" s="165" t="s">
        <v>69</v>
      </c>
      <c r="P6" s="165"/>
      <c r="Q6" s="105">
        <f>Q14+V14</f>
        <v>32003572</v>
      </c>
      <c r="R6" s="17"/>
      <c r="S6" s="1"/>
      <c r="U6" s="52" t="s">
        <v>52</v>
      </c>
      <c r="V6" s="109"/>
      <c r="W6" s="109"/>
      <c r="X6" s="110">
        <f>142668000-W14</f>
        <v>141405656</v>
      </c>
    </row>
    <row r="7" spans="1:24" ht="29.25" customHeight="1" thickBot="1" x14ac:dyDescent="0.25">
      <c r="A7" s="114"/>
      <c r="B7" s="123" t="s">
        <v>42</v>
      </c>
      <c r="C7" s="127" t="s">
        <v>25</v>
      </c>
      <c r="D7" s="119">
        <f>I14/D4</f>
        <v>6.6040533585685923E-4</v>
      </c>
      <c r="E7" s="8"/>
      <c r="F7" s="103"/>
      <c r="G7" s="32"/>
      <c r="H7" s="32"/>
      <c r="I7" s="32"/>
      <c r="J7" s="32"/>
      <c r="K7" s="33"/>
      <c r="L7" s="17"/>
      <c r="N7" s="42" t="s">
        <v>21</v>
      </c>
      <c r="O7" s="138" t="s">
        <v>30</v>
      </c>
      <c r="P7" s="138"/>
      <c r="Q7" s="47">
        <f>D4*0.5</f>
        <v>617810726</v>
      </c>
      <c r="R7" s="17"/>
      <c r="S7" s="1"/>
      <c r="U7" s="106"/>
      <c r="V7" s="107"/>
      <c r="W7" s="107"/>
      <c r="X7" s="108"/>
    </row>
    <row r="8" spans="1:24" ht="29.25" customHeight="1" thickBot="1" x14ac:dyDescent="0.25">
      <c r="A8" s="114"/>
      <c r="B8" s="123" t="s">
        <v>43</v>
      </c>
      <c r="C8" s="128" t="s">
        <v>26</v>
      </c>
      <c r="D8" s="120">
        <f>L14/D4</f>
        <v>5.2972534504038373E-4</v>
      </c>
      <c r="E8" s="8"/>
      <c r="G8" s="32"/>
      <c r="H8" s="32"/>
      <c r="I8" s="32"/>
      <c r="J8" s="32"/>
      <c r="K8" s="33"/>
      <c r="L8" s="17"/>
      <c r="N8" s="12"/>
      <c r="O8" s="27"/>
      <c r="P8" s="27"/>
      <c r="Q8" s="27"/>
      <c r="R8" s="33"/>
      <c r="S8" s="1"/>
      <c r="T8" s="29"/>
      <c r="U8" s="107"/>
      <c r="V8" s="107"/>
      <c r="W8" s="107"/>
      <c r="X8" s="108"/>
    </row>
    <row r="9" spans="1:24" ht="29.25" customHeight="1" thickBot="1" x14ac:dyDescent="0.25">
      <c r="A9" s="115"/>
      <c r="B9" s="124" t="s">
        <v>54</v>
      </c>
      <c r="C9" s="129" t="s">
        <v>57</v>
      </c>
      <c r="D9" s="121">
        <f>(-1*D14)/D5</f>
        <v>1.6718004556134321E-2</v>
      </c>
      <c r="E9" s="8"/>
      <c r="F9" s="8"/>
      <c r="G9" s="145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7"/>
    </row>
    <row r="10" spans="1:24" ht="29.25" customHeight="1" thickBot="1" x14ac:dyDescent="0.25">
      <c r="A10" s="8"/>
      <c r="E10" s="8"/>
      <c r="F10" s="8"/>
      <c r="G10" s="148" t="s">
        <v>0</v>
      </c>
      <c r="H10" s="149"/>
      <c r="I10" s="150"/>
      <c r="J10" s="159" t="s">
        <v>1</v>
      </c>
      <c r="K10" s="160"/>
      <c r="L10" s="161"/>
      <c r="M10" s="162" t="s">
        <v>2</v>
      </c>
      <c r="N10" s="163"/>
      <c r="O10" s="163"/>
      <c r="P10" s="163"/>
      <c r="Q10" s="164"/>
      <c r="R10" s="168" t="s">
        <v>3</v>
      </c>
      <c r="S10" s="169"/>
      <c r="T10" s="169"/>
      <c r="U10" s="169"/>
      <c r="V10" s="164"/>
      <c r="W10" s="154" t="s">
        <v>4</v>
      </c>
      <c r="X10" s="155"/>
    </row>
    <row r="11" spans="1:24" ht="51" customHeight="1" thickBot="1" x14ac:dyDescent="0.25">
      <c r="A11" s="11"/>
      <c r="D11" s="7"/>
      <c r="E11" s="8"/>
      <c r="F11" s="8"/>
      <c r="G11" s="151" t="s">
        <v>38</v>
      </c>
      <c r="H11" s="152"/>
      <c r="I11" s="153"/>
      <c r="J11" s="156" t="s">
        <v>39</v>
      </c>
      <c r="K11" s="157"/>
      <c r="L11" s="158"/>
      <c r="M11" s="166" t="s">
        <v>12</v>
      </c>
      <c r="N11" s="167"/>
      <c r="O11" s="167"/>
      <c r="P11" s="167"/>
      <c r="Q11" s="164"/>
      <c r="R11" s="170" t="s">
        <v>11</v>
      </c>
      <c r="S11" s="171"/>
      <c r="T11" s="171"/>
      <c r="U11" s="171"/>
      <c r="V11" s="164"/>
      <c r="W11" s="134" t="s">
        <v>36</v>
      </c>
      <c r="X11" s="135"/>
    </row>
    <row r="12" spans="1:24" s="65" customFormat="1" ht="77.25" thickBot="1" x14ac:dyDescent="0.25">
      <c r="A12" s="57" t="s">
        <v>5</v>
      </c>
      <c r="B12" s="57" t="s">
        <v>7</v>
      </c>
      <c r="C12" s="57" t="s">
        <v>9</v>
      </c>
      <c r="D12" s="58" t="s">
        <v>34</v>
      </c>
      <c r="E12" s="57" t="s">
        <v>33</v>
      </c>
      <c r="F12" s="59" t="s">
        <v>16</v>
      </c>
      <c r="G12" s="60" t="s">
        <v>34</v>
      </c>
      <c r="H12" s="60" t="s">
        <v>33</v>
      </c>
      <c r="I12" s="60" t="s">
        <v>37</v>
      </c>
      <c r="J12" s="61" t="s">
        <v>34</v>
      </c>
      <c r="K12" s="61" t="s">
        <v>33</v>
      </c>
      <c r="L12" s="61" t="s">
        <v>37</v>
      </c>
      <c r="M12" s="62" t="s">
        <v>34</v>
      </c>
      <c r="N12" s="62" t="s">
        <v>33</v>
      </c>
      <c r="O12" s="62" t="s">
        <v>35</v>
      </c>
      <c r="P12" s="62" t="s">
        <v>37</v>
      </c>
      <c r="Q12" s="62" t="s">
        <v>58</v>
      </c>
      <c r="R12" s="63" t="s">
        <v>34</v>
      </c>
      <c r="S12" s="63" t="s">
        <v>33</v>
      </c>
      <c r="T12" s="63" t="s">
        <v>35</v>
      </c>
      <c r="U12" s="63" t="s">
        <v>37</v>
      </c>
      <c r="V12" s="63" t="s">
        <v>58</v>
      </c>
      <c r="W12" s="20" t="s">
        <v>56</v>
      </c>
      <c r="X12" s="64" t="s">
        <v>13</v>
      </c>
    </row>
    <row r="13" spans="1:24" ht="24.75" thickBot="1" x14ac:dyDescent="0.25">
      <c r="A13" s="3">
        <v>16</v>
      </c>
      <c r="B13" s="4">
        <v>17</v>
      </c>
      <c r="C13" s="4">
        <v>18</v>
      </c>
      <c r="D13" s="30" t="s">
        <v>68</v>
      </c>
      <c r="E13" s="30" t="s">
        <v>55</v>
      </c>
      <c r="F13" s="28" t="s">
        <v>40</v>
      </c>
      <c r="G13" s="16">
        <v>23</v>
      </c>
      <c r="H13" s="16">
        <v>24</v>
      </c>
      <c r="I13" s="16" t="s">
        <v>41</v>
      </c>
      <c r="J13" s="18">
        <v>26</v>
      </c>
      <c r="K13" s="18">
        <v>27</v>
      </c>
      <c r="L13" s="18" t="s">
        <v>44</v>
      </c>
      <c r="M13" s="5">
        <v>29</v>
      </c>
      <c r="N13" s="5">
        <v>30</v>
      </c>
      <c r="O13" s="23" t="s">
        <v>45</v>
      </c>
      <c r="P13" s="23" t="s">
        <v>46</v>
      </c>
      <c r="Q13" s="23" t="s">
        <v>59</v>
      </c>
      <c r="R13" s="6">
        <v>33</v>
      </c>
      <c r="S13" s="6">
        <v>34</v>
      </c>
      <c r="T13" s="24" t="s">
        <v>47</v>
      </c>
      <c r="U13" s="24" t="s">
        <v>48</v>
      </c>
      <c r="V13" s="24" t="s">
        <v>65</v>
      </c>
      <c r="W13" s="21">
        <v>37</v>
      </c>
      <c r="X13" s="19" t="s">
        <v>53</v>
      </c>
    </row>
    <row r="14" spans="1:24" s="26" customFormat="1" ht="19.5" customHeight="1" thickBot="1" x14ac:dyDescent="0.25">
      <c r="A14" s="66"/>
      <c r="B14" s="66"/>
      <c r="C14" s="66" t="s">
        <v>6</v>
      </c>
      <c r="D14" s="67">
        <f>SUM(D15:D43)</f>
        <v>-20745045</v>
      </c>
      <c r="E14" s="67">
        <f>SUM(E15:E43)</f>
        <v>26004042</v>
      </c>
      <c r="F14" s="67">
        <f>D14+E14</f>
        <v>5258997</v>
      </c>
      <c r="G14" s="68">
        <f>SUM(G15:G43)</f>
        <v>-1482852</v>
      </c>
      <c r="H14" s="68">
        <f t="shared" ref="H14:I14" si="0">SUM(H15:H43)</f>
        <v>2298863</v>
      </c>
      <c r="I14" s="68">
        <f t="shared" si="0"/>
        <v>816011</v>
      </c>
      <c r="J14" s="69">
        <f>SUM(J15:J43)</f>
        <v>-4523458</v>
      </c>
      <c r="K14" s="69">
        <f t="shared" ref="K14:L14" si="1">SUM(K15:K43)</f>
        <v>5177998</v>
      </c>
      <c r="L14" s="69">
        <f t="shared" si="1"/>
        <v>654540</v>
      </c>
      <c r="M14" s="70">
        <f>SUM(M15:M43)</f>
        <v>-9693608</v>
      </c>
      <c r="N14" s="70">
        <f>SUM(N15:N43)</f>
        <v>10691434</v>
      </c>
      <c r="O14" s="71">
        <f>N14/$D$4</f>
        <v>8.6526775516034011E-3</v>
      </c>
      <c r="P14" s="72">
        <f>M14+N14</f>
        <v>997826</v>
      </c>
      <c r="Q14" s="70">
        <f>SUM(Q15:Q43)</f>
        <v>20385042</v>
      </c>
      <c r="R14" s="73">
        <f>SUM(R15:R43)</f>
        <v>-5045127</v>
      </c>
      <c r="S14" s="73">
        <f>SUM(S15:S43)</f>
        <v>6573403</v>
      </c>
      <c r="T14" s="74">
        <f>S14/$D$4</f>
        <v>5.319916540264146E-3</v>
      </c>
      <c r="U14" s="75">
        <f>R14+S14</f>
        <v>1528276</v>
      </c>
      <c r="V14" s="73">
        <f>SUM(V15:V43)</f>
        <v>11618530</v>
      </c>
      <c r="W14" s="76">
        <f>SUM(W15:W43)</f>
        <v>1262344</v>
      </c>
      <c r="X14" s="77">
        <f>W14/$D$4</f>
        <v>1.0216268080784341E-3</v>
      </c>
    </row>
    <row r="15" spans="1:24" s="65" customFormat="1" ht="12.75" customHeight="1" x14ac:dyDescent="0.2">
      <c r="A15" s="85"/>
      <c r="B15" s="86"/>
      <c r="C15" s="87" t="s">
        <v>61</v>
      </c>
      <c r="D15" s="88">
        <f>G15+J15+M15+R15</f>
        <v>-1443864</v>
      </c>
      <c r="E15" s="88">
        <f>H15+K15+N15+S15+W15</f>
        <v>5418365</v>
      </c>
      <c r="F15" s="89">
        <f t="shared" ref="F15:F43" si="2">D15+E15</f>
        <v>3974501</v>
      </c>
      <c r="G15" s="88"/>
      <c r="H15" s="88"/>
      <c r="I15" s="88">
        <f>G15+H15</f>
        <v>0</v>
      </c>
      <c r="J15" s="88"/>
      <c r="K15" s="88"/>
      <c r="L15" s="88">
        <f>J15+K15</f>
        <v>0</v>
      </c>
      <c r="M15" s="88">
        <v>-420300</v>
      </c>
      <c r="N15" s="88">
        <v>1203000</v>
      </c>
      <c r="O15" s="90">
        <f t="shared" ref="O15:O42" si="3">N15/$D$4</f>
        <v>9.7359915373175314E-4</v>
      </c>
      <c r="P15" s="91">
        <f>M15+N15</f>
        <v>782700</v>
      </c>
      <c r="Q15" s="91">
        <f>ABS(M15)+N15</f>
        <v>1623300</v>
      </c>
      <c r="R15" s="88">
        <v>-1023564</v>
      </c>
      <c r="S15" s="88">
        <v>4012365</v>
      </c>
      <c r="T15" s="90">
        <f t="shared" ref="T15:T43" si="4">S15/$D$4</f>
        <v>3.247244529063097E-3</v>
      </c>
      <c r="U15" s="91">
        <f>R15+S15</f>
        <v>2988801</v>
      </c>
      <c r="V15" s="91">
        <f>ABS(R15)+S15</f>
        <v>5035929</v>
      </c>
      <c r="W15" s="88">
        <v>203000</v>
      </c>
      <c r="X15" s="92">
        <f t="shared" ref="X15:X43" si="5">W15/$D$4</f>
        <v>1.6428979900876632E-4</v>
      </c>
    </row>
    <row r="16" spans="1:24" s="65" customFormat="1" ht="12.75" customHeight="1" x14ac:dyDescent="0.2">
      <c r="A16" s="93"/>
      <c r="B16" s="80"/>
      <c r="C16" s="79"/>
      <c r="D16" s="80">
        <f t="shared" ref="D16:D43" si="6">G16+J16+M16+R16</f>
        <v>-203145</v>
      </c>
      <c r="E16" s="80">
        <f t="shared" ref="E16:E43" si="7">H16+K16+N16+S16+W16</f>
        <v>302500</v>
      </c>
      <c r="F16" s="81">
        <f t="shared" si="2"/>
        <v>99355</v>
      </c>
      <c r="G16" s="80">
        <v>-203145</v>
      </c>
      <c r="H16" s="80"/>
      <c r="I16" s="80">
        <f t="shared" ref="I16:I43" si="8">G16+H16</f>
        <v>-203145</v>
      </c>
      <c r="J16" s="80"/>
      <c r="K16" s="80"/>
      <c r="L16" s="80">
        <f t="shared" ref="L16:L43" si="9">J16+K16</f>
        <v>0</v>
      </c>
      <c r="M16" s="80"/>
      <c r="N16" s="80"/>
      <c r="O16" s="82">
        <f t="shared" si="3"/>
        <v>0</v>
      </c>
      <c r="P16" s="83">
        <f t="shared" ref="P16:P43" si="10">M16+N16</f>
        <v>0</v>
      </c>
      <c r="Q16" s="83">
        <f t="shared" ref="Q16:Q43" si="11">ABS(M16)+N16</f>
        <v>0</v>
      </c>
      <c r="R16" s="80"/>
      <c r="S16" s="80"/>
      <c r="T16" s="82">
        <f t="shared" si="4"/>
        <v>0</v>
      </c>
      <c r="U16" s="83">
        <f t="shared" ref="U16:U43" si="12">R16+S16</f>
        <v>0</v>
      </c>
      <c r="V16" s="83">
        <f t="shared" ref="V16:V43" si="13">ABS(R16)+S16</f>
        <v>0</v>
      </c>
      <c r="W16" s="80">
        <v>302500</v>
      </c>
      <c r="X16" s="94">
        <f t="shared" si="5"/>
        <v>2.4481607980370349E-4</v>
      </c>
    </row>
    <row r="17" spans="1:24" s="65" customFormat="1" ht="12.75" customHeight="1" x14ac:dyDescent="0.2">
      <c r="A17" s="95"/>
      <c r="B17" s="78"/>
      <c r="C17" s="79" t="s">
        <v>62</v>
      </c>
      <c r="D17" s="80">
        <f t="shared" si="6"/>
        <v>-1524799</v>
      </c>
      <c r="E17" s="80">
        <f t="shared" si="7"/>
        <v>2040670</v>
      </c>
      <c r="F17" s="81">
        <f t="shared" si="2"/>
        <v>515871</v>
      </c>
      <c r="G17" s="80">
        <v>-1023564</v>
      </c>
      <c r="H17" s="80"/>
      <c r="I17" s="80">
        <f t="shared" si="8"/>
        <v>-1023564</v>
      </c>
      <c r="J17" s="80"/>
      <c r="K17" s="80">
        <v>25640</v>
      </c>
      <c r="L17" s="80">
        <f t="shared" si="9"/>
        <v>25640</v>
      </c>
      <c r="M17" s="80">
        <v>-501235</v>
      </c>
      <c r="N17" s="80">
        <v>2015030</v>
      </c>
      <c r="O17" s="82">
        <f t="shared" si="3"/>
        <v>1.6307826290474601E-3</v>
      </c>
      <c r="P17" s="83">
        <f t="shared" si="10"/>
        <v>1513795</v>
      </c>
      <c r="Q17" s="83">
        <f t="shared" si="11"/>
        <v>2516265</v>
      </c>
      <c r="R17" s="80"/>
      <c r="S17" s="80"/>
      <c r="T17" s="82">
        <f t="shared" si="4"/>
        <v>0</v>
      </c>
      <c r="U17" s="83">
        <f t="shared" si="12"/>
        <v>0</v>
      </c>
      <c r="V17" s="83">
        <f t="shared" si="13"/>
        <v>0</v>
      </c>
      <c r="W17" s="80"/>
      <c r="X17" s="94">
        <f t="shared" si="5"/>
        <v>0</v>
      </c>
    </row>
    <row r="18" spans="1:24" s="65" customFormat="1" ht="12.75" customHeight="1" x14ac:dyDescent="0.2">
      <c r="A18" s="93"/>
      <c r="B18" s="80"/>
      <c r="C18" s="79"/>
      <c r="D18" s="80">
        <f t="shared" si="6"/>
        <v>0</v>
      </c>
      <c r="E18" s="80">
        <f t="shared" si="7"/>
        <v>2532825</v>
      </c>
      <c r="F18" s="81">
        <f t="shared" si="2"/>
        <v>2532825</v>
      </c>
      <c r="G18" s="80"/>
      <c r="H18" s="80">
        <v>2031405</v>
      </c>
      <c r="I18" s="80">
        <f t="shared" si="8"/>
        <v>2031405</v>
      </c>
      <c r="J18" s="80"/>
      <c r="K18" s="80"/>
      <c r="L18" s="80">
        <f t="shared" si="9"/>
        <v>0</v>
      </c>
      <c r="M18" s="80"/>
      <c r="N18" s="80"/>
      <c r="O18" s="82">
        <f t="shared" si="3"/>
        <v>0</v>
      </c>
      <c r="P18" s="83">
        <f t="shared" si="10"/>
        <v>0</v>
      </c>
      <c r="Q18" s="83">
        <f t="shared" si="11"/>
        <v>0</v>
      </c>
      <c r="R18" s="80"/>
      <c r="S18" s="80"/>
      <c r="T18" s="82">
        <f t="shared" si="4"/>
        <v>0</v>
      </c>
      <c r="U18" s="83">
        <f t="shared" si="12"/>
        <v>0</v>
      </c>
      <c r="V18" s="83">
        <f t="shared" si="13"/>
        <v>0</v>
      </c>
      <c r="W18" s="80">
        <v>501420</v>
      </c>
      <c r="X18" s="94">
        <f t="shared" si="5"/>
        <v>4.0580389664520003E-4</v>
      </c>
    </row>
    <row r="19" spans="1:24" s="65" customFormat="1" ht="12.75" customHeight="1" x14ac:dyDescent="0.2">
      <c r="A19" s="95"/>
      <c r="B19" s="78"/>
      <c r="C19" s="79"/>
      <c r="D19" s="80">
        <f t="shared" si="6"/>
        <v>0</v>
      </c>
      <c r="E19" s="80">
        <f t="shared" si="7"/>
        <v>205300</v>
      </c>
      <c r="F19" s="81">
        <f t="shared" si="2"/>
        <v>205300</v>
      </c>
      <c r="G19" s="80"/>
      <c r="H19" s="80">
        <v>205300</v>
      </c>
      <c r="I19" s="80">
        <f t="shared" si="8"/>
        <v>205300</v>
      </c>
      <c r="J19" s="80"/>
      <c r="K19" s="80"/>
      <c r="L19" s="80">
        <f t="shared" si="9"/>
        <v>0</v>
      </c>
      <c r="M19" s="80"/>
      <c r="N19" s="80"/>
      <c r="O19" s="82">
        <f t="shared" si="3"/>
        <v>0</v>
      </c>
      <c r="P19" s="83">
        <f t="shared" si="10"/>
        <v>0</v>
      </c>
      <c r="Q19" s="83">
        <f t="shared" si="11"/>
        <v>0</v>
      </c>
      <c r="R19" s="80"/>
      <c r="S19" s="80"/>
      <c r="T19" s="82">
        <f t="shared" si="4"/>
        <v>0</v>
      </c>
      <c r="U19" s="83">
        <f t="shared" si="12"/>
        <v>0</v>
      </c>
      <c r="V19" s="83">
        <f t="shared" si="13"/>
        <v>0</v>
      </c>
      <c r="W19" s="80"/>
      <c r="X19" s="94">
        <f t="shared" si="5"/>
        <v>0</v>
      </c>
    </row>
    <row r="20" spans="1:24" s="65" customFormat="1" ht="12.75" customHeight="1" x14ac:dyDescent="0.2">
      <c r="A20" s="93"/>
      <c r="B20" s="80"/>
      <c r="C20" s="79"/>
      <c r="D20" s="80">
        <f t="shared" si="6"/>
        <v>-4523458</v>
      </c>
      <c r="E20" s="80">
        <f t="shared" si="7"/>
        <v>4614393</v>
      </c>
      <c r="F20" s="81">
        <f t="shared" si="2"/>
        <v>90935</v>
      </c>
      <c r="G20" s="80"/>
      <c r="H20" s="80">
        <v>12035</v>
      </c>
      <c r="I20" s="80">
        <f t="shared" si="8"/>
        <v>12035</v>
      </c>
      <c r="J20" s="80">
        <v>-4523458</v>
      </c>
      <c r="K20" s="80">
        <v>4602358</v>
      </c>
      <c r="L20" s="80">
        <f t="shared" si="9"/>
        <v>78900</v>
      </c>
      <c r="M20" s="80"/>
      <c r="N20" s="80"/>
      <c r="O20" s="82">
        <f t="shared" si="3"/>
        <v>0</v>
      </c>
      <c r="P20" s="83">
        <f t="shared" si="10"/>
        <v>0</v>
      </c>
      <c r="Q20" s="83">
        <f t="shared" si="11"/>
        <v>0</v>
      </c>
      <c r="R20" s="80"/>
      <c r="S20" s="80"/>
      <c r="T20" s="82">
        <f t="shared" si="4"/>
        <v>0</v>
      </c>
      <c r="U20" s="83">
        <f t="shared" si="12"/>
        <v>0</v>
      </c>
      <c r="V20" s="83">
        <f t="shared" si="13"/>
        <v>0</v>
      </c>
      <c r="W20" s="80"/>
      <c r="X20" s="94">
        <f t="shared" si="5"/>
        <v>0</v>
      </c>
    </row>
    <row r="21" spans="1:24" s="65" customFormat="1" ht="12.75" customHeight="1" x14ac:dyDescent="0.2">
      <c r="A21" s="95"/>
      <c r="B21" s="78"/>
      <c r="C21" s="79"/>
      <c r="D21" s="80">
        <f t="shared" si="6"/>
        <v>0</v>
      </c>
      <c r="E21" s="80">
        <f t="shared" si="7"/>
        <v>230014</v>
      </c>
      <c r="F21" s="81">
        <f t="shared" si="2"/>
        <v>230014</v>
      </c>
      <c r="G21" s="80"/>
      <c r="H21" s="80"/>
      <c r="I21" s="80">
        <f t="shared" si="8"/>
        <v>0</v>
      </c>
      <c r="J21" s="80"/>
      <c r="K21" s="80"/>
      <c r="L21" s="80">
        <f t="shared" si="9"/>
        <v>0</v>
      </c>
      <c r="M21" s="80"/>
      <c r="N21" s="80"/>
      <c r="O21" s="82">
        <f t="shared" si="3"/>
        <v>0</v>
      </c>
      <c r="P21" s="83">
        <f t="shared" si="10"/>
        <v>0</v>
      </c>
      <c r="Q21" s="83">
        <f t="shared" si="11"/>
        <v>0</v>
      </c>
      <c r="R21" s="80"/>
      <c r="S21" s="80"/>
      <c r="T21" s="82">
        <f t="shared" si="4"/>
        <v>0</v>
      </c>
      <c r="U21" s="83">
        <f t="shared" si="12"/>
        <v>0</v>
      </c>
      <c r="V21" s="83">
        <f t="shared" si="13"/>
        <v>0</v>
      </c>
      <c r="W21" s="80">
        <v>230014</v>
      </c>
      <c r="X21" s="94">
        <f t="shared" si="5"/>
        <v>1.8615248191725309E-4</v>
      </c>
    </row>
    <row r="22" spans="1:24" s="65" customFormat="1" ht="12.75" customHeight="1" x14ac:dyDescent="0.2">
      <c r="A22" s="93"/>
      <c r="B22" s="80"/>
      <c r="C22" s="79"/>
      <c r="D22" s="80">
        <f t="shared" si="6"/>
        <v>0</v>
      </c>
      <c r="E22" s="80">
        <f t="shared" si="7"/>
        <v>50123</v>
      </c>
      <c r="F22" s="81">
        <f t="shared" si="2"/>
        <v>50123</v>
      </c>
      <c r="G22" s="80"/>
      <c r="H22" s="80">
        <v>50123</v>
      </c>
      <c r="I22" s="80">
        <f t="shared" si="8"/>
        <v>50123</v>
      </c>
      <c r="J22" s="80"/>
      <c r="K22" s="80"/>
      <c r="L22" s="80">
        <f t="shared" si="9"/>
        <v>0</v>
      </c>
      <c r="M22" s="80"/>
      <c r="N22" s="80"/>
      <c r="O22" s="82">
        <f t="shared" si="3"/>
        <v>0</v>
      </c>
      <c r="P22" s="83">
        <f t="shared" si="10"/>
        <v>0</v>
      </c>
      <c r="Q22" s="83">
        <f t="shared" si="11"/>
        <v>0</v>
      </c>
      <c r="R22" s="80"/>
      <c r="S22" s="80"/>
      <c r="T22" s="82">
        <f t="shared" si="4"/>
        <v>0</v>
      </c>
      <c r="U22" s="83">
        <f t="shared" si="12"/>
        <v>0</v>
      </c>
      <c r="V22" s="83">
        <f t="shared" si="13"/>
        <v>0</v>
      </c>
      <c r="W22" s="80"/>
      <c r="X22" s="94">
        <f t="shared" si="5"/>
        <v>0</v>
      </c>
    </row>
    <row r="23" spans="1:24" s="65" customFormat="1" ht="12.75" customHeight="1" x14ac:dyDescent="0.2">
      <c r="A23" s="95"/>
      <c r="B23" s="78"/>
      <c r="C23" s="79"/>
      <c r="D23" s="80">
        <f t="shared" si="6"/>
        <v>0</v>
      </c>
      <c r="E23" s="80">
        <f t="shared" si="7"/>
        <v>1023654</v>
      </c>
      <c r="F23" s="81">
        <f t="shared" si="2"/>
        <v>1023654</v>
      </c>
      <c r="G23" s="80"/>
      <c r="H23" s="80"/>
      <c r="I23" s="80">
        <f t="shared" si="8"/>
        <v>0</v>
      </c>
      <c r="J23" s="80"/>
      <c r="K23" s="80"/>
      <c r="L23" s="80">
        <f t="shared" si="9"/>
        <v>0</v>
      </c>
      <c r="M23" s="80"/>
      <c r="N23" s="80">
        <v>1023654</v>
      </c>
      <c r="O23" s="82">
        <f t="shared" si="3"/>
        <v>8.2845275819960437E-4</v>
      </c>
      <c r="P23" s="83">
        <f t="shared" si="10"/>
        <v>1023654</v>
      </c>
      <c r="Q23" s="83">
        <f t="shared" si="11"/>
        <v>1023654</v>
      </c>
      <c r="R23" s="80"/>
      <c r="S23" s="80"/>
      <c r="T23" s="82">
        <f t="shared" si="4"/>
        <v>0</v>
      </c>
      <c r="U23" s="83">
        <f t="shared" si="12"/>
        <v>0</v>
      </c>
      <c r="V23" s="83">
        <f t="shared" si="13"/>
        <v>0</v>
      </c>
      <c r="W23" s="80"/>
      <c r="X23" s="94">
        <f t="shared" si="5"/>
        <v>0</v>
      </c>
    </row>
    <row r="24" spans="1:24" s="65" customFormat="1" ht="12.75" customHeight="1" x14ac:dyDescent="0.2">
      <c r="A24" s="93"/>
      <c r="B24" s="80"/>
      <c r="C24" s="79"/>
      <c r="D24" s="80">
        <f t="shared" si="6"/>
        <v>0</v>
      </c>
      <c r="E24" s="80">
        <f>H24+K24+N24+S24+W24</f>
        <v>100000</v>
      </c>
      <c r="F24" s="81">
        <f t="shared" si="2"/>
        <v>100000</v>
      </c>
      <c r="G24" s="80"/>
      <c r="H24" s="80"/>
      <c r="I24" s="80">
        <f t="shared" si="8"/>
        <v>0</v>
      </c>
      <c r="J24" s="80"/>
      <c r="K24" s="80">
        <v>100000</v>
      </c>
      <c r="L24" s="80">
        <f t="shared" si="9"/>
        <v>100000</v>
      </c>
      <c r="M24" s="80"/>
      <c r="N24" s="80"/>
      <c r="O24" s="82">
        <f t="shared" si="3"/>
        <v>0</v>
      </c>
      <c r="P24" s="83">
        <f t="shared" si="10"/>
        <v>0</v>
      </c>
      <c r="Q24" s="83">
        <f t="shared" si="11"/>
        <v>0</v>
      </c>
      <c r="R24" s="80"/>
      <c r="S24" s="80"/>
      <c r="T24" s="82">
        <f t="shared" si="4"/>
        <v>0</v>
      </c>
      <c r="U24" s="83">
        <f t="shared" si="12"/>
        <v>0</v>
      </c>
      <c r="V24" s="83">
        <f t="shared" si="13"/>
        <v>0</v>
      </c>
      <c r="W24" s="80"/>
      <c r="X24" s="94">
        <f t="shared" si="5"/>
        <v>0</v>
      </c>
    </row>
    <row r="25" spans="1:24" s="65" customFormat="1" ht="12.75" customHeight="1" x14ac:dyDescent="0.2">
      <c r="A25" s="95"/>
      <c r="B25" s="78"/>
      <c r="C25" s="79"/>
      <c r="D25" s="80">
        <f t="shared" si="6"/>
        <v>-256143</v>
      </c>
      <c r="E25" s="80">
        <f t="shared" si="7"/>
        <v>25410</v>
      </c>
      <c r="F25" s="81">
        <f t="shared" si="2"/>
        <v>-230733</v>
      </c>
      <c r="G25" s="80">
        <v>-256143</v>
      </c>
      <c r="H25" s="80"/>
      <c r="I25" s="80">
        <f t="shared" si="8"/>
        <v>-256143</v>
      </c>
      <c r="J25" s="80"/>
      <c r="K25" s="80"/>
      <c r="L25" s="80">
        <f t="shared" si="9"/>
        <v>0</v>
      </c>
      <c r="M25" s="80"/>
      <c r="N25" s="80"/>
      <c r="O25" s="82">
        <f t="shared" si="3"/>
        <v>0</v>
      </c>
      <c r="P25" s="83">
        <f t="shared" si="10"/>
        <v>0</v>
      </c>
      <c r="Q25" s="83">
        <f t="shared" si="11"/>
        <v>0</v>
      </c>
      <c r="R25" s="80"/>
      <c r="S25" s="80"/>
      <c r="T25" s="82">
        <f t="shared" si="4"/>
        <v>0</v>
      </c>
      <c r="U25" s="83">
        <f t="shared" si="12"/>
        <v>0</v>
      </c>
      <c r="V25" s="83">
        <f t="shared" si="13"/>
        <v>0</v>
      </c>
      <c r="W25" s="80">
        <v>25410</v>
      </c>
      <c r="X25" s="94">
        <f t="shared" si="5"/>
        <v>2.0564550703511095E-5</v>
      </c>
    </row>
    <row r="26" spans="1:24" s="65" customFormat="1" ht="12.75" customHeight="1" x14ac:dyDescent="0.2">
      <c r="A26" s="93"/>
      <c r="B26" s="80"/>
      <c r="C26" s="79"/>
      <c r="D26" s="80">
        <f t="shared" si="6"/>
        <v>-4021563</v>
      </c>
      <c r="E26" s="80">
        <f t="shared" si="7"/>
        <v>2561038</v>
      </c>
      <c r="F26" s="81">
        <f t="shared" si="2"/>
        <v>-1460525</v>
      </c>
      <c r="G26" s="80"/>
      <c r="H26" s="80"/>
      <c r="I26" s="80">
        <f t="shared" si="8"/>
        <v>0</v>
      </c>
      <c r="J26" s="80"/>
      <c r="K26" s="80"/>
      <c r="L26" s="80">
        <f t="shared" si="9"/>
        <v>0</v>
      </c>
      <c r="M26" s="80"/>
      <c r="N26" s="80"/>
      <c r="O26" s="82">
        <f t="shared" si="3"/>
        <v>0</v>
      </c>
      <c r="P26" s="83">
        <f t="shared" si="10"/>
        <v>0</v>
      </c>
      <c r="Q26" s="83">
        <f t="shared" si="11"/>
        <v>0</v>
      </c>
      <c r="R26" s="80">
        <v>-4021563</v>
      </c>
      <c r="S26" s="80">
        <v>2561038</v>
      </c>
      <c r="T26" s="82">
        <f t="shared" si="4"/>
        <v>2.0726720112010486E-3</v>
      </c>
      <c r="U26" s="83">
        <f t="shared" si="12"/>
        <v>-1460525</v>
      </c>
      <c r="V26" s="83">
        <f t="shared" si="13"/>
        <v>6582601</v>
      </c>
      <c r="W26" s="80"/>
      <c r="X26" s="94">
        <f t="shared" si="5"/>
        <v>0</v>
      </c>
    </row>
    <row r="27" spans="1:24" s="65" customFormat="1" ht="12.75" customHeight="1" x14ac:dyDescent="0.2">
      <c r="A27" s="95"/>
      <c r="B27" s="78"/>
      <c r="C27" s="79" t="s">
        <v>63</v>
      </c>
      <c r="D27" s="80">
        <f t="shared" si="6"/>
        <v>-8621453</v>
      </c>
      <c r="E27" s="80">
        <f t="shared" si="7"/>
        <v>6248300</v>
      </c>
      <c r="F27" s="81">
        <f t="shared" si="2"/>
        <v>-2373153</v>
      </c>
      <c r="G27" s="80"/>
      <c r="H27" s="80"/>
      <c r="I27" s="80">
        <f t="shared" si="8"/>
        <v>0</v>
      </c>
      <c r="J27" s="80"/>
      <c r="K27" s="80"/>
      <c r="L27" s="80">
        <f t="shared" si="9"/>
        <v>0</v>
      </c>
      <c r="M27" s="80">
        <v>-8621453</v>
      </c>
      <c r="N27" s="80">
        <v>6248300</v>
      </c>
      <c r="O27" s="82">
        <f t="shared" si="3"/>
        <v>5.056807641115638E-3</v>
      </c>
      <c r="P27" s="83">
        <f t="shared" si="10"/>
        <v>-2373153</v>
      </c>
      <c r="Q27" s="83">
        <f t="shared" si="11"/>
        <v>14869753</v>
      </c>
      <c r="R27" s="84"/>
      <c r="S27" s="80"/>
      <c r="T27" s="82">
        <f t="shared" si="4"/>
        <v>0</v>
      </c>
      <c r="U27" s="83">
        <f t="shared" si="12"/>
        <v>0</v>
      </c>
      <c r="V27" s="83">
        <f t="shared" si="13"/>
        <v>0</v>
      </c>
      <c r="W27" s="80"/>
      <c r="X27" s="94">
        <f t="shared" si="5"/>
        <v>0</v>
      </c>
    </row>
    <row r="28" spans="1:24" s="65" customFormat="1" ht="12.75" customHeight="1" x14ac:dyDescent="0.2">
      <c r="A28" s="93"/>
      <c r="B28" s="80"/>
      <c r="C28" s="79"/>
      <c r="D28" s="80">
        <f t="shared" si="6"/>
        <v>0</v>
      </c>
      <c r="E28" s="80">
        <f t="shared" si="7"/>
        <v>450000</v>
      </c>
      <c r="F28" s="81">
        <f t="shared" si="2"/>
        <v>450000</v>
      </c>
      <c r="G28" s="80"/>
      <c r="H28" s="80"/>
      <c r="I28" s="80">
        <f t="shared" si="8"/>
        <v>0</v>
      </c>
      <c r="J28" s="80"/>
      <c r="K28" s="80">
        <v>450000</v>
      </c>
      <c r="L28" s="80">
        <f t="shared" si="9"/>
        <v>450000</v>
      </c>
      <c r="M28" s="80"/>
      <c r="N28" s="80"/>
      <c r="O28" s="82">
        <f t="shared" si="3"/>
        <v>0</v>
      </c>
      <c r="P28" s="83">
        <f t="shared" si="10"/>
        <v>0</v>
      </c>
      <c r="Q28" s="83">
        <f t="shared" si="11"/>
        <v>0</v>
      </c>
      <c r="R28" s="80"/>
      <c r="S28" s="80"/>
      <c r="T28" s="82">
        <f t="shared" si="4"/>
        <v>0</v>
      </c>
      <c r="U28" s="83">
        <f t="shared" si="12"/>
        <v>0</v>
      </c>
      <c r="V28" s="83">
        <f t="shared" si="13"/>
        <v>0</v>
      </c>
      <c r="W28" s="80"/>
      <c r="X28" s="94">
        <f t="shared" si="5"/>
        <v>0</v>
      </c>
    </row>
    <row r="29" spans="1:24" s="65" customFormat="1" ht="12.75" customHeight="1" x14ac:dyDescent="0.2">
      <c r="A29" s="95"/>
      <c r="B29" s="78"/>
      <c r="C29" s="79"/>
      <c r="D29" s="80">
        <f t="shared" si="6"/>
        <v>0</v>
      </c>
      <c r="E29" s="80">
        <f t="shared" si="7"/>
        <v>0</v>
      </c>
      <c r="F29" s="81">
        <f t="shared" si="2"/>
        <v>0</v>
      </c>
      <c r="G29" s="80"/>
      <c r="H29" s="80"/>
      <c r="I29" s="80">
        <f t="shared" si="8"/>
        <v>0</v>
      </c>
      <c r="J29" s="80"/>
      <c r="K29" s="80"/>
      <c r="L29" s="80">
        <f t="shared" si="9"/>
        <v>0</v>
      </c>
      <c r="M29" s="80"/>
      <c r="N29" s="80"/>
      <c r="O29" s="82">
        <f t="shared" si="3"/>
        <v>0</v>
      </c>
      <c r="P29" s="83">
        <f t="shared" si="10"/>
        <v>0</v>
      </c>
      <c r="Q29" s="83">
        <f t="shared" si="11"/>
        <v>0</v>
      </c>
      <c r="R29" s="80"/>
      <c r="S29" s="80"/>
      <c r="T29" s="82">
        <f t="shared" si="4"/>
        <v>0</v>
      </c>
      <c r="U29" s="83">
        <f t="shared" si="12"/>
        <v>0</v>
      </c>
      <c r="V29" s="83">
        <f t="shared" si="13"/>
        <v>0</v>
      </c>
      <c r="W29" s="80"/>
      <c r="X29" s="94">
        <f t="shared" si="5"/>
        <v>0</v>
      </c>
    </row>
    <row r="30" spans="1:24" s="65" customFormat="1" ht="12.75" customHeight="1" x14ac:dyDescent="0.2">
      <c r="A30" s="93"/>
      <c r="B30" s="80"/>
      <c r="C30" s="79" t="s">
        <v>64</v>
      </c>
      <c r="D30" s="80">
        <f t="shared" si="6"/>
        <v>-150620</v>
      </c>
      <c r="E30" s="80">
        <f t="shared" si="7"/>
        <v>201450</v>
      </c>
      <c r="F30" s="81">
        <f t="shared" si="2"/>
        <v>50830</v>
      </c>
      <c r="G30" s="80"/>
      <c r="H30" s="80"/>
      <c r="I30" s="80">
        <f t="shared" si="8"/>
        <v>0</v>
      </c>
      <c r="J30" s="80"/>
      <c r="K30" s="80"/>
      <c r="L30" s="80">
        <f t="shared" si="9"/>
        <v>0</v>
      </c>
      <c r="M30" s="80">
        <v>-150620</v>
      </c>
      <c r="N30" s="80">
        <v>201450</v>
      </c>
      <c r="O30" s="82">
        <f t="shared" si="3"/>
        <v>1.630353695089457E-4</v>
      </c>
      <c r="P30" s="83">
        <f t="shared" si="10"/>
        <v>50830</v>
      </c>
      <c r="Q30" s="83">
        <f t="shared" si="11"/>
        <v>352070</v>
      </c>
      <c r="R30" s="80"/>
      <c r="S30" s="80"/>
      <c r="T30" s="82">
        <f t="shared" si="4"/>
        <v>0</v>
      </c>
      <c r="U30" s="83">
        <f t="shared" si="12"/>
        <v>0</v>
      </c>
      <c r="V30" s="83">
        <f t="shared" si="13"/>
        <v>0</v>
      </c>
      <c r="W30" s="80"/>
      <c r="X30" s="94">
        <f t="shared" si="5"/>
        <v>0</v>
      </c>
    </row>
    <row r="31" spans="1:24" s="65" customFormat="1" ht="12.75" customHeight="1" x14ac:dyDescent="0.2">
      <c r="A31" s="95"/>
      <c r="B31" s="78"/>
      <c r="C31" s="79"/>
      <c r="D31" s="80">
        <f t="shared" si="6"/>
        <v>0</v>
      </c>
      <c r="E31" s="80">
        <f t="shared" si="7"/>
        <v>0</v>
      </c>
      <c r="F31" s="81">
        <f t="shared" si="2"/>
        <v>0</v>
      </c>
      <c r="G31" s="80"/>
      <c r="H31" s="80"/>
      <c r="I31" s="80">
        <f t="shared" si="8"/>
        <v>0</v>
      </c>
      <c r="J31" s="80"/>
      <c r="K31" s="80"/>
      <c r="L31" s="80">
        <f t="shared" si="9"/>
        <v>0</v>
      </c>
      <c r="M31" s="80"/>
      <c r="N31" s="80"/>
      <c r="O31" s="82">
        <f t="shared" si="3"/>
        <v>0</v>
      </c>
      <c r="P31" s="83">
        <f t="shared" si="10"/>
        <v>0</v>
      </c>
      <c r="Q31" s="83">
        <f t="shared" si="11"/>
        <v>0</v>
      </c>
      <c r="R31" s="80"/>
      <c r="S31" s="80"/>
      <c r="T31" s="82">
        <f t="shared" si="4"/>
        <v>0</v>
      </c>
      <c r="U31" s="83">
        <f t="shared" si="12"/>
        <v>0</v>
      </c>
      <c r="V31" s="83">
        <f t="shared" si="13"/>
        <v>0</v>
      </c>
      <c r="W31" s="80"/>
      <c r="X31" s="94">
        <f t="shared" si="5"/>
        <v>0</v>
      </c>
    </row>
    <row r="32" spans="1:24" s="65" customFormat="1" ht="12.75" customHeight="1" x14ac:dyDescent="0.2">
      <c r="A32" s="93"/>
      <c r="B32" s="80"/>
      <c r="C32" s="79"/>
      <c r="D32" s="80">
        <f t="shared" si="6"/>
        <v>0</v>
      </c>
      <c r="E32" s="80">
        <f t="shared" si="7"/>
        <v>0</v>
      </c>
      <c r="F32" s="81">
        <f t="shared" si="2"/>
        <v>0</v>
      </c>
      <c r="G32" s="80"/>
      <c r="H32" s="80"/>
      <c r="I32" s="80">
        <f t="shared" si="8"/>
        <v>0</v>
      </c>
      <c r="J32" s="80"/>
      <c r="K32" s="80"/>
      <c r="L32" s="80">
        <f t="shared" si="9"/>
        <v>0</v>
      </c>
      <c r="M32" s="80"/>
      <c r="N32" s="80"/>
      <c r="O32" s="82">
        <f t="shared" si="3"/>
        <v>0</v>
      </c>
      <c r="P32" s="83">
        <f t="shared" si="10"/>
        <v>0</v>
      </c>
      <c r="Q32" s="83">
        <f t="shared" si="11"/>
        <v>0</v>
      </c>
      <c r="R32" s="80"/>
      <c r="S32" s="80"/>
      <c r="T32" s="82">
        <f t="shared" si="4"/>
        <v>0</v>
      </c>
      <c r="U32" s="83">
        <f t="shared" si="12"/>
        <v>0</v>
      </c>
      <c r="V32" s="83">
        <f t="shared" si="13"/>
        <v>0</v>
      </c>
      <c r="W32" s="80"/>
      <c r="X32" s="94">
        <f t="shared" si="5"/>
        <v>0</v>
      </c>
    </row>
    <row r="33" spans="1:24" s="65" customFormat="1" ht="12.75" customHeight="1" x14ac:dyDescent="0.2">
      <c r="A33" s="95"/>
      <c r="B33" s="78"/>
      <c r="C33" s="79"/>
      <c r="D33" s="80">
        <f t="shared" si="6"/>
        <v>0</v>
      </c>
      <c r="E33" s="80">
        <f t="shared" si="7"/>
        <v>0</v>
      </c>
      <c r="F33" s="81">
        <f t="shared" si="2"/>
        <v>0</v>
      </c>
      <c r="G33" s="80"/>
      <c r="H33" s="80"/>
      <c r="I33" s="80">
        <f t="shared" si="8"/>
        <v>0</v>
      </c>
      <c r="J33" s="80"/>
      <c r="K33" s="80"/>
      <c r="L33" s="80">
        <f t="shared" si="9"/>
        <v>0</v>
      </c>
      <c r="M33" s="80"/>
      <c r="N33" s="80"/>
      <c r="O33" s="82">
        <f t="shared" si="3"/>
        <v>0</v>
      </c>
      <c r="P33" s="83">
        <f t="shared" si="10"/>
        <v>0</v>
      </c>
      <c r="Q33" s="83">
        <f t="shared" si="11"/>
        <v>0</v>
      </c>
      <c r="R33" s="80"/>
      <c r="S33" s="80"/>
      <c r="T33" s="82">
        <f t="shared" si="4"/>
        <v>0</v>
      </c>
      <c r="U33" s="83">
        <f t="shared" si="12"/>
        <v>0</v>
      </c>
      <c r="V33" s="83">
        <f t="shared" si="13"/>
        <v>0</v>
      </c>
      <c r="W33" s="80"/>
      <c r="X33" s="94">
        <f t="shared" si="5"/>
        <v>0</v>
      </c>
    </row>
    <row r="34" spans="1:24" s="65" customFormat="1" ht="12.75" customHeight="1" x14ac:dyDescent="0.2">
      <c r="A34" s="93"/>
      <c r="B34" s="80"/>
      <c r="C34" s="79"/>
      <c r="D34" s="80">
        <f t="shared" si="6"/>
        <v>0</v>
      </c>
      <c r="E34" s="80">
        <f t="shared" si="7"/>
        <v>0</v>
      </c>
      <c r="F34" s="81">
        <f t="shared" si="2"/>
        <v>0</v>
      </c>
      <c r="G34" s="80"/>
      <c r="H34" s="80"/>
      <c r="I34" s="80">
        <f t="shared" si="8"/>
        <v>0</v>
      </c>
      <c r="J34" s="80"/>
      <c r="K34" s="80"/>
      <c r="L34" s="80">
        <f t="shared" si="9"/>
        <v>0</v>
      </c>
      <c r="M34" s="80"/>
      <c r="N34" s="80"/>
      <c r="O34" s="82">
        <f t="shared" si="3"/>
        <v>0</v>
      </c>
      <c r="P34" s="83">
        <f t="shared" si="10"/>
        <v>0</v>
      </c>
      <c r="Q34" s="83">
        <f t="shared" si="11"/>
        <v>0</v>
      </c>
      <c r="R34" s="80"/>
      <c r="S34" s="80"/>
      <c r="T34" s="82">
        <f t="shared" si="4"/>
        <v>0</v>
      </c>
      <c r="U34" s="83">
        <f t="shared" si="12"/>
        <v>0</v>
      </c>
      <c r="V34" s="83">
        <f t="shared" si="13"/>
        <v>0</v>
      </c>
      <c r="W34" s="80"/>
      <c r="X34" s="94">
        <f t="shared" si="5"/>
        <v>0</v>
      </c>
    </row>
    <row r="35" spans="1:24" s="65" customFormat="1" ht="12.75" customHeight="1" x14ac:dyDescent="0.2">
      <c r="A35" s="95"/>
      <c r="B35" s="78"/>
      <c r="C35" s="79"/>
      <c r="D35" s="80">
        <f t="shared" si="6"/>
        <v>0</v>
      </c>
      <c r="E35" s="80">
        <f t="shared" si="7"/>
        <v>0</v>
      </c>
      <c r="F35" s="81">
        <f t="shared" si="2"/>
        <v>0</v>
      </c>
      <c r="G35" s="80"/>
      <c r="H35" s="80"/>
      <c r="I35" s="80">
        <f t="shared" si="8"/>
        <v>0</v>
      </c>
      <c r="J35" s="80"/>
      <c r="K35" s="80"/>
      <c r="L35" s="80">
        <f t="shared" si="9"/>
        <v>0</v>
      </c>
      <c r="M35" s="80"/>
      <c r="N35" s="80"/>
      <c r="O35" s="82">
        <f t="shared" si="3"/>
        <v>0</v>
      </c>
      <c r="P35" s="83">
        <f t="shared" si="10"/>
        <v>0</v>
      </c>
      <c r="Q35" s="83">
        <f t="shared" si="11"/>
        <v>0</v>
      </c>
      <c r="R35" s="80"/>
      <c r="S35" s="80"/>
      <c r="T35" s="82">
        <f t="shared" si="4"/>
        <v>0</v>
      </c>
      <c r="U35" s="83">
        <f t="shared" si="12"/>
        <v>0</v>
      </c>
      <c r="V35" s="83">
        <f t="shared" si="13"/>
        <v>0</v>
      </c>
      <c r="W35" s="80"/>
      <c r="X35" s="94">
        <f t="shared" si="5"/>
        <v>0</v>
      </c>
    </row>
    <row r="36" spans="1:24" s="65" customFormat="1" ht="12.75" customHeight="1" x14ac:dyDescent="0.2">
      <c r="A36" s="93"/>
      <c r="B36" s="80"/>
      <c r="C36" s="79"/>
      <c r="D36" s="80">
        <f t="shared" si="6"/>
        <v>0</v>
      </c>
      <c r="E36" s="80">
        <f t="shared" si="7"/>
        <v>0</v>
      </c>
      <c r="F36" s="81">
        <f t="shared" si="2"/>
        <v>0</v>
      </c>
      <c r="G36" s="80"/>
      <c r="H36" s="80"/>
      <c r="I36" s="80">
        <f t="shared" si="8"/>
        <v>0</v>
      </c>
      <c r="J36" s="80"/>
      <c r="K36" s="80"/>
      <c r="L36" s="80">
        <f t="shared" si="9"/>
        <v>0</v>
      </c>
      <c r="M36" s="80"/>
      <c r="N36" s="80"/>
      <c r="O36" s="82">
        <f t="shared" si="3"/>
        <v>0</v>
      </c>
      <c r="P36" s="83">
        <f t="shared" si="10"/>
        <v>0</v>
      </c>
      <c r="Q36" s="83">
        <f t="shared" si="11"/>
        <v>0</v>
      </c>
      <c r="R36" s="80"/>
      <c r="S36" s="80"/>
      <c r="T36" s="82">
        <f t="shared" si="4"/>
        <v>0</v>
      </c>
      <c r="U36" s="83">
        <f t="shared" si="12"/>
        <v>0</v>
      </c>
      <c r="V36" s="83">
        <f t="shared" si="13"/>
        <v>0</v>
      </c>
      <c r="W36" s="80"/>
      <c r="X36" s="94">
        <f t="shared" si="5"/>
        <v>0</v>
      </c>
    </row>
    <row r="37" spans="1:24" s="65" customFormat="1" ht="12.75" customHeight="1" x14ac:dyDescent="0.2">
      <c r="A37" s="95"/>
      <c r="B37" s="78"/>
      <c r="C37" s="79"/>
      <c r="D37" s="80">
        <f t="shared" si="6"/>
        <v>0</v>
      </c>
      <c r="E37" s="80">
        <f t="shared" si="7"/>
        <v>0</v>
      </c>
      <c r="F37" s="81">
        <f t="shared" si="2"/>
        <v>0</v>
      </c>
      <c r="G37" s="80"/>
      <c r="H37" s="80"/>
      <c r="I37" s="80">
        <f t="shared" si="8"/>
        <v>0</v>
      </c>
      <c r="J37" s="80"/>
      <c r="K37" s="80"/>
      <c r="L37" s="80">
        <f t="shared" si="9"/>
        <v>0</v>
      </c>
      <c r="M37" s="80"/>
      <c r="N37" s="80"/>
      <c r="O37" s="82">
        <f t="shared" si="3"/>
        <v>0</v>
      </c>
      <c r="P37" s="83">
        <f t="shared" si="10"/>
        <v>0</v>
      </c>
      <c r="Q37" s="83">
        <f t="shared" si="11"/>
        <v>0</v>
      </c>
      <c r="R37" s="80"/>
      <c r="S37" s="80"/>
      <c r="T37" s="82">
        <f t="shared" si="4"/>
        <v>0</v>
      </c>
      <c r="U37" s="83">
        <f t="shared" si="12"/>
        <v>0</v>
      </c>
      <c r="V37" s="83">
        <f t="shared" si="13"/>
        <v>0</v>
      </c>
      <c r="W37" s="80"/>
      <c r="X37" s="94">
        <f t="shared" si="5"/>
        <v>0</v>
      </c>
    </row>
    <row r="38" spans="1:24" s="65" customFormat="1" ht="12.75" customHeight="1" x14ac:dyDescent="0.2">
      <c r="A38" s="93"/>
      <c r="B38" s="80"/>
      <c r="C38" s="79"/>
      <c r="D38" s="80">
        <f t="shared" si="6"/>
        <v>0</v>
      </c>
      <c r="E38" s="80">
        <f t="shared" si="7"/>
        <v>0</v>
      </c>
      <c r="F38" s="81">
        <f t="shared" si="2"/>
        <v>0</v>
      </c>
      <c r="G38" s="80"/>
      <c r="H38" s="80"/>
      <c r="I38" s="80">
        <f t="shared" si="8"/>
        <v>0</v>
      </c>
      <c r="J38" s="80"/>
      <c r="K38" s="80"/>
      <c r="L38" s="80">
        <f t="shared" si="9"/>
        <v>0</v>
      </c>
      <c r="M38" s="80"/>
      <c r="N38" s="80"/>
      <c r="O38" s="82">
        <f t="shared" si="3"/>
        <v>0</v>
      </c>
      <c r="P38" s="83">
        <f t="shared" si="10"/>
        <v>0</v>
      </c>
      <c r="Q38" s="83">
        <f t="shared" si="11"/>
        <v>0</v>
      </c>
      <c r="R38" s="80"/>
      <c r="S38" s="80"/>
      <c r="T38" s="82">
        <f t="shared" si="4"/>
        <v>0</v>
      </c>
      <c r="U38" s="83">
        <f t="shared" si="12"/>
        <v>0</v>
      </c>
      <c r="V38" s="83">
        <f t="shared" si="13"/>
        <v>0</v>
      </c>
      <c r="W38" s="80"/>
      <c r="X38" s="94">
        <f t="shared" si="5"/>
        <v>0</v>
      </c>
    </row>
    <row r="39" spans="1:24" s="65" customFormat="1" ht="12.75" customHeight="1" x14ac:dyDescent="0.2">
      <c r="A39" s="95"/>
      <c r="B39" s="78"/>
      <c r="C39" s="79"/>
      <c r="D39" s="80">
        <f t="shared" si="6"/>
        <v>0</v>
      </c>
      <c r="E39" s="80">
        <f t="shared" si="7"/>
        <v>0</v>
      </c>
      <c r="F39" s="81">
        <f t="shared" si="2"/>
        <v>0</v>
      </c>
      <c r="G39" s="80"/>
      <c r="H39" s="80"/>
      <c r="I39" s="80">
        <f t="shared" si="8"/>
        <v>0</v>
      </c>
      <c r="J39" s="80"/>
      <c r="K39" s="80"/>
      <c r="L39" s="80">
        <f t="shared" si="9"/>
        <v>0</v>
      </c>
      <c r="M39" s="80"/>
      <c r="N39" s="80"/>
      <c r="O39" s="82">
        <f t="shared" si="3"/>
        <v>0</v>
      </c>
      <c r="P39" s="83">
        <f t="shared" si="10"/>
        <v>0</v>
      </c>
      <c r="Q39" s="83">
        <f t="shared" si="11"/>
        <v>0</v>
      </c>
      <c r="R39" s="80"/>
      <c r="S39" s="80"/>
      <c r="T39" s="82">
        <f t="shared" si="4"/>
        <v>0</v>
      </c>
      <c r="U39" s="83">
        <f t="shared" si="12"/>
        <v>0</v>
      </c>
      <c r="V39" s="83">
        <f t="shared" si="13"/>
        <v>0</v>
      </c>
      <c r="W39" s="80"/>
      <c r="X39" s="94">
        <f t="shared" si="5"/>
        <v>0</v>
      </c>
    </row>
    <row r="40" spans="1:24" s="65" customFormat="1" ht="12.75" customHeight="1" x14ac:dyDescent="0.2">
      <c r="A40" s="93"/>
      <c r="B40" s="80"/>
      <c r="C40" s="79"/>
      <c r="D40" s="80">
        <f t="shared" si="6"/>
        <v>0</v>
      </c>
      <c r="E40" s="80">
        <f t="shared" si="7"/>
        <v>0</v>
      </c>
      <c r="F40" s="81">
        <f t="shared" si="2"/>
        <v>0</v>
      </c>
      <c r="G40" s="80"/>
      <c r="H40" s="80"/>
      <c r="I40" s="80">
        <f t="shared" si="8"/>
        <v>0</v>
      </c>
      <c r="J40" s="80"/>
      <c r="K40" s="80"/>
      <c r="L40" s="80">
        <f t="shared" si="9"/>
        <v>0</v>
      </c>
      <c r="M40" s="80"/>
      <c r="N40" s="80"/>
      <c r="O40" s="82">
        <f t="shared" si="3"/>
        <v>0</v>
      </c>
      <c r="P40" s="83">
        <f t="shared" si="10"/>
        <v>0</v>
      </c>
      <c r="Q40" s="83">
        <f t="shared" si="11"/>
        <v>0</v>
      </c>
      <c r="R40" s="80"/>
      <c r="S40" s="80"/>
      <c r="T40" s="82">
        <f t="shared" si="4"/>
        <v>0</v>
      </c>
      <c r="U40" s="83">
        <f t="shared" si="12"/>
        <v>0</v>
      </c>
      <c r="V40" s="83">
        <f t="shared" si="13"/>
        <v>0</v>
      </c>
      <c r="W40" s="80"/>
      <c r="X40" s="94">
        <f t="shared" si="5"/>
        <v>0</v>
      </c>
    </row>
    <row r="41" spans="1:24" s="65" customFormat="1" ht="12.75" customHeight="1" x14ac:dyDescent="0.2">
      <c r="A41" s="93"/>
      <c r="B41" s="80"/>
      <c r="C41" s="79"/>
      <c r="D41" s="80">
        <f t="shared" si="6"/>
        <v>0</v>
      </c>
      <c r="E41" s="80">
        <f t="shared" si="7"/>
        <v>0</v>
      </c>
      <c r="F41" s="81">
        <f t="shared" si="2"/>
        <v>0</v>
      </c>
      <c r="G41" s="80"/>
      <c r="H41" s="80"/>
      <c r="I41" s="80">
        <f t="shared" si="8"/>
        <v>0</v>
      </c>
      <c r="J41" s="80"/>
      <c r="K41" s="80"/>
      <c r="L41" s="80">
        <f t="shared" si="9"/>
        <v>0</v>
      </c>
      <c r="M41" s="80"/>
      <c r="N41" s="80"/>
      <c r="O41" s="82">
        <f t="shared" si="3"/>
        <v>0</v>
      </c>
      <c r="P41" s="83">
        <f t="shared" si="10"/>
        <v>0</v>
      </c>
      <c r="Q41" s="83">
        <f t="shared" si="11"/>
        <v>0</v>
      </c>
      <c r="R41" s="80"/>
      <c r="S41" s="80"/>
      <c r="T41" s="82">
        <f t="shared" si="4"/>
        <v>0</v>
      </c>
      <c r="U41" s="83">
        <f t="shared" si="12"/>
        <v>0</v>
      </c>
      <c r="V41" s="83">
        <f t="shared" si="13"/>
        <v>0</v>
      </c>
      <c r="W41" s="80"/>
      <c r="X41" s="94">
        <f t="shared" si="5"/>
        <v>0</v>
      </c>
    </row>
    <row r="42" spans="1:24" s="65" customFormat="1" ht="12.75" customHeight="1" x14ac:dyDescent="0.2">
      <c r="A42" s="95"/>
      <c r="B42" s="78"/>
      <c r="C42" s="79"/>
      <c r="D42" s="80">
        <f t="shared" si="6"/>
        <v>0</v>
      </c>
      <c r="E42" s="80">
        <f t="shared" si="7"/>
        <v>0</v>
      </c>
      <c r="F42" s="81">
        <f t="shared" si="2"/>
        <v>0</v>
      </c>
      <c r="G42" s="80"/>
      <c r="H42" s="80"/>
      <c r="I42" s="80">
        <f t="shared" si="8"/>
        <v>0</v>
      </c>
      <c r="J42" s="80"/>
      <c r="K42" s="80"/>
      <c r="L42" s="80">
        <f t="shared" si="9"/>
        <v>0</v>
      </c>
      <c r="M42" s="80"/>
      <c r="N42" s="80"/>
      <c r="O42" s="82">
        <f t="shared" si="3"/>
        <v>0</v>
      </c>
      <c r="P42" s="83">
        <f t="shared" si="10"/>
        <v>0</v>
      </c>
      <c r="Q42" s="83">
        <f t="shared" si="11"/>
        <v>0</v>
      </c>
      <c r="R42" s="80"/>
      <c r="S42" s="80"/>
      <c r="T42" s="82">
        <f t="shared" si="4"/>
        <v>0</v>
      </c>
      <c r="U42" s="83">
        <f t="shared" si="12"/>
        <v>0</v>
      </c>
      <c r="V42" s="83">
        <f t="shared" si="13"/>
        <v>0</v>
      </c>
      <c r="W42" s="80"/>
      <c r="X42" s="94">
        <f t="shared" si="5"/>
        <v>0</v>
      </c>
    </row>
    <row r="43" spans="1:24" s="65" customFormat="1" ht="12.75" customHeight="1" thickBot="1" x14ac:dyDescent="0.25">
      <c r="A43" s="96"/>
      <c r="B43" s="97"/>
      <c r="C43" s="98"/>
      <c r="D43" s="97">
        <f t="shared" si="6"/>
        <v>0</v>
      </c>
      <c r="E43" s="97">
        <f t="shared" si="7"/>
        <v>0</v>
      </c>
      <c r="F43" s="99">
        <f t="shared" si="2"/>
        <v>0</v>
      </c>
      <c r="G43" s="97"/>
      <c r="H43" s="97"/>
      <c r="I43" s="97">
        <f t="shared" si="8"/>
        <v>0</v>
      </c>
      <c r="J43" s="97"/>
      <c r="K43" s="97"/>
      <c r="L43" s="97">
        <f t="shared" si="9"/>
        <v>0</v>
      </c>
      <c r="M43" s="97"/>
      <c r="N43" s="97"/>
      <c r="O43" s="100">
        <f t="shared" ref="O43" si="14">M43/$D$4</f>
        <v>0</v>
      </c>
      <c r="P43" s="101">
        <f t="shared" si="10"/>
        <v>0</v>
      </c>
      <c r="Q43" s="101">
        <f t="shared" si="11"/>
        <v>0</v>
      </c>
      <c r="R43" s="97"/>
      <c r="S43" s="97"/>
      <c r="T43" s="100">
        <f t="shared" si="4"/>
        <v>0</v>
      </c>
      <c r="U43" s="101">
        <f t="shared" si="12"/>
        <v>0</v>
      </c>
      <c r="V43" s="101">
        <f t="shared" si="13"/>
        <v>0</v>
      </c>
      <c r="W43" s="97"/>
      <c r="X43" s="102">
        <f t="shared" si="5"/>
        <v>0</v>
      </c>
    </row>
    <row r="44" spans="1:24" ht="12.75" customHeight="1" x14ac:dyDescent="0.2">
      <c r="C44" s="40"/>
    </row>
    <row r="47" spans="1:24" ht="12.75" customHeight="1" x14ac:dyDescent="0.2">
      <c r="A47" s="2" t="s">
        <v>8</v>
      </c>
      <c r="C47" s="56" t="s">
        <v>67</v>
      </c>
      <c r="D47" s="31"/>
      <c r="E47" s="31"/>
      <c r="F47" s="31"/>
      <c r="G47" s="31"/>
      <c r="H47" s="31"/>
      <c r="I47" s="31"/>
      <c r="J47" s="31"/>
      <c r="K47" s="25"/>
      <c r="L47" s="25"/>
      <c r="M47" s="25"/>
    </row>
    <row r="48" spans="1:24" ht="12.75" customHeight="1" x14ac:dyDescent="0.2">
      <c r="C48" s="15"/>
    </row>
    <row r="49" spans="3:4" ht="12.75" customHeight="1" x14ac:dyDescent="0.2">
      <c r="C49" s="130"/>
      <c r="D49" s="130"/>
    </row>
  </sheetData>
  <mergeCells count="20">
    <mergeCell ref="O6:P6"/>
    <mergeCell ref="M11:Q11"/>
    <mergeCell ref="R10:V10"/>
    <mergeCell ref="R11:V11"/>
    <mergeCell ref="C49:D49"/>
    <mergeCell ref="A2:X2"/>
    <mergeCell ref="W11:X11"/>
    <mergeCell ref="O4:P4"/>
    <mergeCell ref="O5:P5"/>
    <mergeCell ref="O7:P7"/>
    <mergeCell ref="G4:J4"/>
    <mergeCell ref="G5:J5"/>
    <mergeCell ref="G6:J6"/>
    <mergeCell ref="G9:X9"/>
    <mergeCell ref="G10:I10"/>
    <mergeCell ref="G11:I11"/>
    <mergeCell ref="W10:X10"/>
    <mergeCell ref="J11:L11"/>
    <mergeCell ref="J10:L10"/>
    <mergeCell ref="M10:Q10"/>
  </mergeCells>
  <printOptions horizontalCentered="1"/>
  <pageMargins left="0.19685039370078741" right="0.19685039370078741" top="0.98425196850393704" bottom="0.98425196850393704" header="0.51181102362204722" footer="0.51181102362204722"/>
  <pageSetup paperSize="8" scale="58" fitToHeight="0" orientation="landscape" r:id="rId1"/>
  <headerFooter alignWithMargins="0">
    <oddHeader xml:space="preserve">&amp;R&amp;"Arial,Tučné"&amp;16Příloha č. 5
</oddHead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6E8775-DD2A-4F17-B2C4-A42990B705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1ACCF84-8086-433C-B959-91421DC34F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AE2C53-2969-47D2-9A64-F5CA5FD09000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Skupina 1,2,3,4,5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VVHP1</dc:creator>
  <cp:lastModifiedBy>Miloslav Štrobach</cp:lastModifiedBy>
  <cp:lastPrinted>2016-11-18T07:51:16Z</cp:lastPrinted>
  <dcterms:created xsi:type="dcterms:W3CDTF">2013-08-26T19:39:03Z</dcterms:created>
  <dcterms:modified xsi:type="dcterms:W3CDTF">2017-03-07T08:24:17Z</dcterms:modified>
</cp:coreProperties>
</file>